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Nemanja Garunovic\Desktop\"/>
    </mc:Choice>
  </mc:AlternateContent>
  <xr:revisionPtr revIDLastSave="0" documentId="13_ncr:1_{95CB91F7-BE30-4E7F-A512-2F192111A8DC}" xr6:coauthVersionLast="47" xr6:coauthVersionMax="47" xr10:uidLastSave="{00000000-0000-0000-0000-000000000000}"/>
  <bookViews>
    <workbookView xWindow="-28920" yWindow="-120" windowWidth="29040" windowHeight="15840" tabRatio="734" activeTab="3" xr2:uid="{00000000-000D-0000-FFFF-FFFF00000000}"/>
  </bookViews>
  <sheets>
    <sheet name="2-2. Саобраћајнице" sheetId="29" r:id="rId1"/>
    <sheet name="3. Хидротехника" sheetId="30" r:id="rId2"/>
    <sheet name="4. Јавно осветљење" sheetId="31" r:id="rId3"/>
    <sheet name="8. Саобраћај" sheetId="25" r:id="rId4"/>
    <sheet name="РЕКАПИТУЛАЦИЈА" sheetId="32" r:id="rId5"/>
  </sheets>
  <definedNames>
    <definedName name="_xlnm.Print_Area" localSheetId="3">'8. Саобраћај'!$A:$F</definedName>
    <definedName name="_xlnm.Print_Area" localSheetId="4">РЕКАПИТУЛАЦИЈА!$A:$F</definedName>
    <definedName name="_xlnm.Print_Titles" localSheetId="3">'8. Саобраћај'!$5:$5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9" l="1"/>
  <c r="F24" i="29"/>
  <c r="F23" i="29"/>
  <c r="F22" i="29"/>
  <c r="F21" i="29"/>
  <c r="F20" i="29"/>
  <c r="F16" i="29"/>
  <c r="F15" i="29"/>
  <c r="F14" i="29"/>
  <c r="F8" i="29"/>
  <c r="F9" i="29"/>
  <c r="F10" i="29"/>
  <c r="F7" i="29"/>
  <c r="F27" i="30"/>
  <c r="F26" i="30"/>
  <c r="F25" i="30"/>
  <c r="F24" i="30"/>
  <c r="F18" i="30"/>
  <c r="F17" i="30"/>
  <c r="F13" i="30"/>
  <c r="F12" i="30"/>
  <c r="F8" i="30"/>
  <c r="F7" i="30"/>
  <c r="F26" i="29" l="1"/>
  <c r="F34" i="29" s="1"/>
  <c r="F11" i="29"/>
  <c r="F32" i="29" s="1"/>
  <c r="F17" i="29"/>
  <c r="F33" i="29" s="1"/>
  <c r="F14" i="30"/>
  <c r="F9" i="30"/>
  <c r="F35" i="29" l="1"/>
  <c r="F12" i="32"/>
  <c r="F11" i="32"/>
  <c r="F10" i="32"/>
  <c r="F9" i="32"/>
  <c r="B12" i="32"/>
  <c r="B11" i="32"/>
  <c r="B10" i="32"/>
  <c r="B9" i="32"/>
  <c r="F13" i="32" l="1"/>
  <c r="F52" i="25"/>
  <c r="B60" i="25"/>
  <c r="A60" i="25"/>
  <c r="A59" i="25"/>
  <c r="A58" i="25"/>
  <c r="F43" i="25"/>
  <c r="F42" i="25"/>
  <c r="F39" i="25"/>
  <c r="F38" i="25"/>
  <c r="F37" i="25"/>
  <c r="F36" i="25"/>
  <c r="F35" i="25"/>
  <c r="D44" i="25"/>
  <c r="F44" i="25" s="1"/>
  <c r="F34" i="25"/>
  <c r="B52" i="25"/>
  <c r="F50" i="25"/>
  <c r="F48" i="25"/>
  <c r="B57" i="25"/>
  <c r="B58" i="25"/>
  <c r="B59" i="25"/>
  <c r="E28" i="25"/>
  <c r="E49" i="25" s="1"/>
  <c r="F49" i="25" s="1"/>
  <c r="E27" i="25"/>
  <c r="E23" i="25"/>
  <c r="F23" i="25" s="1"/>
  <c r="E22" i="25"/>
  <c r="F22" i="25" s="1"/>
  <c r="E21" i="25"/>
  <c r="F21" i="25" s="1"/>
  <c r="E20" i="25"/>
  <c r="F20" i="25" s="1"/>
  <c r="D29" i="25"/>
  <c r="F29" i="25" s="1"/>
  <c r="D28" i="25"/>
  <c r="D27" i="25"/>
  <c r="D18" i="25"/>
  <c r="F18" i="25" s="1"/>
  <c r="F16" i="25"/>
  <c r="F13" i="25"/>
  <c r="F12" i="25"/>
  <c r="F10" i="25"/>
  <c r="F9" i="25"/>
  <c r="F45" i="25" l="1"/>
  <c r="F59" i="25" s="1"/>
  <c r="D25" i="25"/>
  <c r="F25" i="25" s="1"/>
  <c r="F60" i="25"/>
  <c r="F28" i="25"/>
  <c r="F27" i="25"/>
  <c r="F30" i="25" l="1"/>
  <c r="F58" i="25" s="1"/>
  <c r="F61" i="25" s="1"/>
  <c r="B45" i="25"/>
  <c r="B30" i="25"/>
</calcChain>
</file>

<file path=xl/sharedStrings.xml><?xml version="1.0" encoding="utf-8"?>
<sst xmlns="http://schemas.openxmlformats.org/spreadsheetml/2006/main" count="453" uniqueCount="270">
  <si>
    <t>ком.</t>
  </si>
  <si>
    <t>Потпис: ______________________</t>
  </si>
  <si>
    <t>Број поз.</t>
  </si>
  <si>
    <t>Кол.</t>
  </si>
  <si>
    <t>Ј.М.</t>
  </si>
  <si>
    <t>m²</t>
  </si>
  <si>
    <t>Врста и опис радова/опреме</t>
  </si>
  <si>
    <t>Јед. цена без ПДВ-а (РСД)</t>
  </si>
  <si>
    <t>Укупна цена без ПДВ-а (РСД)</t>
  </si>
  <si>
    <t>УКУПНО</t>
  </si>
  <si>
    <t>Број</t>
  </si>
  <si>
    <t xml:space="preserve"> поз.</t>
  </si>
  <si>
    <t xml:space="preserve"> РЕКАПИТУЛАЦИЈА</t>
  </si>
  <si>
    <t xml:space="preserve"> без ПДВ-а (РСД)</t>
  </si>
  <si>
    <t>*Приказане цене су без ПДВ-а</t>
  </si>
  <si>
    <t>**Приказане цене су пројектантске и могу одступити од цене понуђача</t>
  </si>
  <si>
    <t>8. Пројекат саобраћаја и саобраћајне сигнализације</t>
  </si>
  <si>
    <t>8.1</t>
  </si>
  <si>
    <t>8.2</t>
  </si>
  <si>
    <t>САОБРАЋАЈНИ ЗНАКОВИ</t>
  </si>
  <si>
    <t>8.1.1</t>
  </si>
  <si>
    <t>Стандардни саобраћајни знакови</t>
  </si>
  <si>
    <t>Знакови изричитих наредби</t>
  </si>
  <si>
    <t>Знакови обавештења</t>
  </si>
  <si>
    <t>Допунске табле</t>
  </si>
  <si>
    <t>8.1.2</t>
  </si>
  <si>
    <t>Постављање саобраћајних знакова на стубове носаче</t>
  </si>
  <si>
    <t>8.1.3</t>
  </si>
  <si>
    <t>Носачи саобраћајних знакова</t>
  </si>
  <si>
    <t>8.1.4</t>
  </si>
  <si>
    <t>Темељи носача саобраћајних знакова</t>
  </si>
  <si>
    <t>ОЗНАКЕ НА ПУТУ</t>
  </si>
  <si>
    <t>III-6 (квадрат страница 600x600mm;основа плаве боје; класа 2)</t>
  </si>
  <si>
    <t>Монтажа саобраћајних знакова површине до 5 m² на цевне носаче</t>
  </si>
  <si>
    <t>Једностуби цевни носач Ø60mm са ПВЦ чепом, джине Ln=3200mm</t>
  </si>
  <si>
    <t>Једностуби цевни носач Ø60mm са ПВЦ чепом, джине Ln=3400mm</t>
  </si>
  <si>
    <t>Једностуби цевни носач Ø60mm са ПВЦ чепом, джине Ln=3800mm</t>
  </si>
  <si>
    <t>Израда темеља саобраћајних знакова - земљани радови (ископ земљаног и другог материјла за темеље; одвоз земљаног и другог материјала из ископа до 5 km)</t>
  </si>
  <si>
    <t>m³</t>
  </si>
  <si>
    <t>Уградња носача саобраћајних знакова у бетонске темеље</t>
  </si>
  <si>
    <t>III-30 (квадрат страница 400x400mm;основа плаве боје; класа 2)</t>
  </si>
  <si>
    <t>8.2.1</t>
  </si>
  <si>
    <t>Попречне ознаке на путу</t>
  </si>
  <si>
    <t xml:space="preserve">V-1 (неиспрекидана линија заустављања; поље беле боје, ширине d=0,5m; дебелослојна ознака напуту од хладне пластике)  </t>
  </si>
  <si>
    <t xml:space="preserve">V-4 (пешачки прелаз ширине d=3,0m; поље беле боје; дебелослојна ознака напуту од хладне пластике)  </t>
  </si>
  <si>
    <t>8.2.2</t>
  </si>
  <si>
    <t>Остале ознаке на путу</t>
  </si>
  <si>
    <t>V-17.3.1 (ознаке за обележавање места за паркирање за особе са инвелидитетом, димензије према СРПС У.С4.234; жуте боје; танкослојна ознака изведена бојењем)</t>
  </si>
  <si>
    <t>m</t>
  </si>
  <si>
    <t>Одговорни пројектант: Немања Гаруновић маст.инж.саобр.</t>
  </si>
  <si>
    <t>Број лиценце: 370 И00753 19</t>
  </si>
  <si>
    <r>
      <t xml:space="preserve">Инвеститор:  </t>
    </r>
    <r>
      <rPr>
        <sz val="9"/>
        <rFont val="Century Gothic"/>
        <family val="2"/>
        <scheme val="minor"/>
      </rPr>
      <t>Општина Житиште, Цара Душана 15, Житиште</t>
    </r>
  </si>
  <si>
    <t>II-1 (троугао страница 900mm; основа беле боје; класа 2)</t>
  </si>
  <si>
    <t>IV-5 (правоугаоник страница 400x120mm, основа плаве боје; класа 2)
Текст: "2 места"</t>
  </si>
  <si>
    <t>Једностуби цевни носач Ø60mm са ПВЦ чепом, джине Ln=3600mm</t>
  </si>
  <si>
    <t>Израда темеља саобраћајних знакова - бетонски радови (темељ од цементног бетона мин Ц 16/20)</t>
  </si>
  <si>
    <t>IV-21 (превоугаоник страница 400x200mm;основа плаве боје; класа 2)</t>
  </si>
  <si>
    <t>8.2.3</t>
  </si>
  <si>
    <t>Дим. 0,4x0,4x0,6m за цевасте стубне носаче, дужине 3,2 - 3,5m</t>
  </si>
  <si>
    <t>Дим. 0,5x0,5x0,6m за цевасте стубне носаче, дужине преко 3,5m</t>
  </si>
  <si>
    <t>Уздужне ознаке на путу</t>
  </si>
  <si>
    <t>Испрекидана разделна линија растера 3+3 m; дебљине а=0,12m; беле боје; танкослојна ознака изведена бојењем</t>
  </si>
  <si>
    <t>Неиспрекидана разделна линија; дебљине а=0,12m; беле боје; танкослојна ознака изведена бојењем</t>
  </si>
  <si>
    <t>Испрекидана разделна линија растера 1+1 m; дебљине а=0,12m; беле боје; танкослојна ознака изведена бојењем</t>
  </si>
  <si>
    <t>V-13 (поље за усмеравање саобраћаја; беле боје; танкослојна ознака изведена бојењем)</t>
  </si>
  <si>
    <t>8.3</t>
  </si>
  <si>
    <t>- Шрафура поља за усмерање саобрћаја</t>
  </si>
  <si>
    <t>- Ивичне линије и клин поља за усмеравање саобраћаја</t>
  </si>
  <si>
    <t>ОСТАЛИ РАДОВИ</t>
  </si>
  <si>
    <t>Уклањање постојећих саобраћајних знакова и одвоз до места депоновања</t>
  </si>
  <si>
    <t>Премештање постојећих саобраћајних знакова са стубом носачем са израдом новог бетонског темља</t>
  </si>
  <si>
    <t>ком</t>
  </si>
  <si>
    <t>Уклањање постојећих уздужних ознака на путу</t>
  </si>
  <si>
    <t>ПРЕДМЕР И ПРЕДРАЧУН ОПРЕМЕ И РАДОВА СА РЕКАПИТУАЛАЦИЈОМ</t>
  </si>
  <si>
    <t>Саобраћајна сигнализациј и опрема за време извођења радова са израдом пројекта саобраћајне сигнализације за време извођења радова</t>
  </si>
  <si>
    <t>пауш.</t>
  </si>
  <si>
    <r>
      <rPr>
        <b/>
        <sz val="9"/>
        <rFont val="Century Gothic"/>
        <family val="2"/>
        <scheme val="minor"/>
      </rPr>
      <t>Назив објекта:</t>
    </r>
    <r>
      <rPr>
        <sz val="9"/>
        <rFont val="Century Gothic"/>
        <family val="2"/>
        <scheme val="minor"/>
      </rPr>
      <t xml:space="preserve"> Паркинг за путничке аутомобиле у улици Иво Лоле Рибара и Вељка Влаховића у Житишту, на к.п. 1802/1 и 1826/1 к.о. Житиште</t>
    </r>
  </si>
  <si>
    <t>2/2. Пројекат саобраћајнице</t>
  </si>
  <si>
    <t>2/2.1</t>
  </si>
  <si>
    <t xml:space="preserve">ПРИПРЕМНИ РАДОВИ </t>
  </si>
  <si>
    <t>1.1</t>
  </si>
  <si>
    <t>m'</t>
  </si>
  <si>
    <t>1.2</t>
  </si>
  <si>
    <t>m2</t>
  </si>
  <si>
    <t>1.3</t>
  </si>
  <si>
    <t>1.4</t>
  </si>
  <si>
    <t xml:space="preserve">УКУПНО ПРИПРЕМНИ РАДОВИ </t>
  </si>
  <si>
    <t>2/2.2</t>
  </si>
  <si>
    <t>ЗЕМЉАНИ РАДОВИ</t>
  </si>
  <si>
    <t>2.1</t>
  </si>
  <si>
    <t>m3</t>
  </si>
  <si>
    <t>2.2</t>
  </si>
  <si>
    <t>2.3</t>
  </si>
  <si>
    <t>УКУПНО ЗЕМЉАНИ РАДОВИ</t>
  </si>
  <si>
    <t>2/2.3</t>
  </si>
  <si>
    <t>КОЛОВОЗНА КОНСТРУКЦИЈА</t>
  </si>
  <si>
    <t>3.1</t>
  </si>
  <si>
    <t>3.2</t>
  </si>
  <si>
    <t>3.3</t>
  </si>
  <si>
    <t>3.4.</t>
  </si>
  <si>
    <t>3.5</t>
  </si>
  <si>
    <t>3.6</t>
  </si>
  <si>
    <t>УКУПНО КОЛОВОЗНА КОНСТРУКЦИЈА</t>
  </si>
  <si>
    <t>Одговорни пројектант: Милена Љепоја, маст.инж.грађ.</t>
  </si>
  <si>
    <r>
      <rPr>
        <sz val="9"/>
        <rFont val="Century Gothic"/>
        <family val="2"/>
        <scheme val="minor"/>
      </rPr>
      <t>Број лиценце:</t>
    </r>
    <r>
      <rPr>
        <sz val="9"/>
        <color rgb="FFFF0000"/>
        <rFont val="Century Gothic"/>
        <family val="2"/>
        <scheme val="minor"/>
      </rPr>
      <t xml:space="preserve"> </t>
    </r>
    <r>
      <rPr>
        <sz val="9"/>
        <rFont val="Century Gothic"/>
        <family val="2"/>
        <scheme val="minor"/>
      </rPr>
      <t>343 И357 21</t>
    </r>
  </si>
  <si>
    <r>
      <t>Нови Сад, април</t>
    </r>
    <r>
      <rPr>
        <sz val="9"/>
        <color rgb="FFFF0000"/>
        <rFont val="Century Gothic"/>
        <family val="2"/>
        <scheme val="minor"/>
      </rPr>
      <t xml:space="preserve"> </t>
    </r>
    <r>
      <rPr>
        <sz val="9"/>
        <rFont val="Century Gothic"/>
        <family val="2"/>
        <scheme val="minor"/>
      </rPr>
      <t>2024. године</t>
    </r>
  </si>
  <si>
    <r>
      <rPr>
        <b/>
        <sz val="9"/>
        <rFont val="Century Gothic"/>
        <family val="2"/>
        <scheme val="minor"/>
      </rPr>
      <t>Извршити ископ земљаног материјала II и III категорије</t>
    </r>
    <r>
      <rPr>
        <sz val="9"/>
        <rFont val="Century Gothic"/>
        <family val="2"/>
        <scheme val="minor"/>
      </rPr>
      <t xml:space="preserve"> према пројектованим котама.
Предвиђено је да се 95% ископа изврши машинским путем а 5% ручно. Ископани земљани материјал нагурати у фигуре погодне за утовар.
Обрачун изведених радова врши се по метру кубном ископаног самониклог материјала са гурањем до 20 м, припремљеног земљаног материјала за транспорт. </t>
    </r>
  </si>
  <si>
    <r>
      <rPr>
        <b/>
        <sz val="9"/>
        <rFont val="Century Gothic"/>
        <family val="2"/>
        <scheme val="minor"/>
      </rPr>
      <t>Транспорт</t>
    </r>
    <r>
      <rPr>
        <sz val="9"/>
        <rFont val="Century Gothic"/>
        <family val="2"/>
        <scheme val="minor"/>
      </rPr>
      <t xml:space="preserve"> материјала на градску депонију. Вишак ископа земљаног материјала се транспортује на депонију коју одреди Инвеститор до 10 км. Обрачун изведених радова врши се по метру кубном утовареног, превезеног, истовареног и грубо разастртог материјала у самоником стању. </t>
    </r>
  </si>
  <si>
    <r>
      <rPr>
        <b/>
        <sz val="9"/>
        <color indexed="8"/>
        <rFont val="Century Gothic"/>
        <family val="2"/>
        <scheme val="minor"/>
      </rPr>
      <t>Планирање и ваљање постељице</t>
    </r>
    <r>
      <rPr>
        <sz val="9"/>
        <color indexed="8"/>
        <rFont val="Century Gothic"/>
        <family val="2"/>
        <scheme val="minor"/>
      </rPr>
      <t xml:space="preserve"> до пројектованих кота</t>
    </r>
    <r>
      <rPr>
        <b/>
        <sz val="9"/>
        <color indexed="8"/>
        <rFont val="Century Gothic"/>
        <family val="2"/>
        <scheme val="minor"/>
      </rPr>
      <t xml:space="preserve">
</t>
    </r>
  </si>
  <si>
    <t>II-2 (осмоугао Æ600mm; основа беле боје; класа 2)</t>
  </si>
  <si>
    <t>Нови Сад, април 2024. године</t>
  </si>
  <si>
    <t>Припремни радови</t>
  </si>
  <si>
    <t>3.1.1</t>
  </si>
  <si>
    <t>Рашчишћавање трасе цевовода, укључујући и уклањање земљаног материјала, зеленила, жбуња, дрвећа и уклањања корења дуж трасе цевовода и одлагање сувишног материјала.</t>
  </si>
  <si>
    <t>3.1.2</t>
  </si>
  <si>
    <t>Уклањање горњег површинског слоја до номиналне дубине од 150 mm, складиштење, одржавање и враћање у првобитно стање са ускладиштеним материјалом.</t>
  </si>
  <si>
    <t>УКУПНО Припремни радови</t>
  </si>
  <si>
    <t>Земљани радови</t>
  </si>
  <si>
    <t>3.2.1</t>
  </si>
  <si>
    <t>Набавка, допремање, уграђивање и збијање песка.
Песак се инсталира d=15 cm испод цеви (постељица од песка).</t>
  </si>
  <si>
    <t>3.2.2</t>
  </si>
  <si>
    <t>Набавка, допремање, уграђивање и збијање заменског материјала (затрпавање  рова) на претходно изведен слој песка. Материјал се уграђује у слојевима са набијањем у складу са спецификацијама.</t>
  </si>
  <si>
    <t>УКУПНО Земљани радови</t>
  </si>
  <si>
    <t>Канализација</t>
  </si>
  <si>
    <t>3.3.1</t>
  </si>
  <si>
    <t xml:space="preserve">Набавка, допремање, привремено депоновање, постављање, монтажа и тачно нивелисање цеви од тврдог поливинилхлорида (PVC OD300, SN8), чврстоће прстена SN 8 KN/m², у складу са спецификацијама. </t>
  </si>
  <si>
    <t>УКУПНО Канализација</t>
  </si>
  <si>
    <t>Одговорни пројектант: Ђорђије Поповић, дипл.инж.грађ.</t>
  </si>
  <si>
    <t>Број лиценце: 314 К213 11</t>
  </si>
  <si>
    <t>3. Пројекат хидротехничких инсталација</t>
  </si>
  <si>
    <t>4. Пројекат електроенергетских инсталација - јавно осветљење</t>
  </si>
  <si>
    <t>4.1.</t>
  </si>
  <si>
    <t>ПРИПРЕМНИ РАДОВИ</t>
  </si>
  <si>
    <t>4.1.1</t>
  </si>
  <si>
    <t xml:space="preserve">Припремни радови развезивања са трошковима Погона јавног осветљења ЕД око интервенција на постојећој мрежи јавног осветљења (искључења, укључења и сл.) и трошковима Погона управљања са свим потребним манипулациијама на електроенергетској мрежи у циљу  омогућавања извођења предвиђених радова на изградњи јавног осветљења. </t>
  </si>
  <si>
    <t>4.1.2</t>
  </si>
  <si>
    <t xml:space="preserve">Орезивање постојећег дрвећа, шибља и растиња, које онемогућава извођење инсталација ЈО, односно смета правилном раду расвете. Ове радове изводи Стручна служба одржавања зеленила, уз присуство надлежних лица. </t>
  </si>
  <si>
    <t>компл.</t>
  </si>
  <si>
    <t>4.1.3</t>
  </si>
  <si>
    <t>Демонтажа постојећих светиљки јавног осветљења са стубова НН мреже. Комплет са  развезивањем каблова, демонтажом кабловске инсталације јавног осветљења, те одвозом демонтиране опреме на локацију на територији Града, коју одреди надзорни орган, уз записничку предају Инвеститору путем грађевинског дневника. Обрачун по постојећој светиљци јавног осветљења. Рад на висини до 8m.</t>
  </si>
  <si>
    <t>УКУПНО ПРИПРЕМНИ РАДОВИ</t>
  </si>
  <si>
    <t>4.2.</t>
  </si>
  <si>
    <t>ГЛАВНИ МАТЕРИЈАЛ ЗА ИЗГРАДЊУ ЈО</t>
  </si>
  <si>
    <t>4.2.1</t>
  </si>
  <si>
    <t>Уписати тип понуђене светиљке:
.................................... 
Уписати назив произвођача: 
.........................................</t>
  </si>
  <si>
    <t>4.2.2</t>
  </si>
  <si>
    <t>Челични округли конусни стуб висине 8m, израђен од челика у складу са стандардном SRPS EN40 (1-9) за брзине ветра од 35m/s према стандарду S 235 ЈR са невидљивим „плазма“ подужним варом  димензија: база стуба Ø171mm, без ребара за ојачање, дебљина зида стуба 3,0mm, завршетак стуба Ø60mm са стубом чини једну целину без вара. Анкер плоча, квадратног равног облика са 4 елипсаста отвора за анкере, димензија 412x412mm, а са осним размаком отвора за анкере 300x300mm и дебљином плоче 14mm према прорачуну стуба. Ливени или лимени поклопац за отвор прикључне плоче и вијком за фиксирање. Димензије поклопца стуба 400x100mm. Доња тачка поклопца стуба је на 500mm од анкер плоче. Предвиђена монтажа једне светиљке преко једнокраке лире и једне светиље преко бочне лире на висини од 6m од нулте тачке. Опрема стуба:
- Покретни подужно померљиви носач за прикључну плочу, без приклкучне плоче
- Један вијак или контакт за уземљење са унутрашње стране стуба,
- Анкер корпа према прорачуну стуба и анкер плоче, минимум М24 300x300mm
- Капице за заштиту анкера, ком 4
- АК заштита стуба поступком топлог цинковања у складу са SRPS EN ISO 1461, необојено.
Стуб еквивалентан типу Antares P60 8 (3) C FP 300x300 Zn производње Valmont или одговарајуће.</t>
  </si>
  <si>
    <t>4.2.3</t>
  </si>
  <si>
    <t>Гумени оребрени подметач димензија 400x400 за нивелисање стуба направљен од ЕPDМ гуме. Тврдоћа гуме 70±5 Shº, отпорна на утицај база и киселина, атмосферске утицаје и озонско старење и на температуре -25  до +120 ºC.</t>
  </si>
  <si>
    <t>4.2.4</t>
  </si>
  <si>
    <t>Прикључна  кутија тип RRS 12, материјал ASA+PC / V-0, RAL 7035, произвођача "ЕXТЕH" или сличан.
Kапацитет прикључка два кабла 4x16мм2, Cu/Al, заштита од додира ИП54, са прозирним поклопцем изнад аутоматског осигурача. Кутија је опремљена, прикључном стезаљком из полиамида PA 66 / V-0, RAL 9005 и стезаљком за нуловањем , DIN шином и аутоматским осигурачем од 10А и/или 6А,1p, „C“ карактеристике, 10kА, у складу са стандардима EN 60493-1, DIN VDE 0660-505, DIN 43628, DIN43871.</t>
  </si>
  <si>
    <t>4.2.5</t>
  </si>
  <si>
    <t xml:space="preserve">Кабл типа PP00-A 4x25mm2 </t>
  </si>
  <si>
    <t>4.2.6</t>
  </si>
  <si>
    <t xml:space="preserve">Кабл типа PP00 4x16mm2 </t>
  </si>
  <si>
    <t>4.2.7</t>
  </si>
  <si>
    <t xml:space="preserve">Кабл типа PP00 4x10mm2 </t>
  </si>
  <si>
    <t>4.2.8</t>
  </si>
  <si>
    <t>Кабл типа PP00-Y 3x1.5mm2 за повезивање светиљки на прикључну плочу стуба.</t>
  </si>
  <si>
    <t>4.2.9</t>
  </si>
  <si>
    <t>Кабл типа P/F-Y 1x16mm²/ 30cm по стубу.</t>
  </si>
  <si>
    <t>4.2.10.</t>
  </si>
  <si>
    <t>Cu uže 25mm²/ 2m по стубу.</t>
  </si>
  <si>
    <t>4.2.11.</t>
  </si>
  <si>
    <t>Поцинкована трака FeZn 25x4mm</t>
  </si>
  <si>
    <t>4.2.12.</t>
  </si>
  <si>
    <t>Укрсни комад трака- трака</t>
  </si>
  <si>
    <t>4.2.13.</t>
  </si>
  <si>
    <t xml:space="preserve">Укрсни комад трака- уже, ванадијум-бакар, са уметнутом средишњом подлошком алуминијум/бакар, произвођача "OBO BETERMAN" или одговарајуће.         </t>
  </si>
  <si>
    <t>4.2.14.</t>
  </si>
  <si>
    <t xml:space="preserve">Заштитни антикорозивни битуменски премаз, еквивалентно типу "PAC", произвођача "SOGEXI"  или одговарајуће.    </t>
  </si>
  <si>
    <t>kg</t>
  </si>
  <si>
    <t>4.2.15.</t>
  </si>
  <si>
    <t>Слободностојећи разводни ормар ССРО ЈО</t>
  </si>
  <si>
    <t>4.2.16.</t>
  </si>
  <si>
    <t>Кабловски штитници</t>
  </si>
  <si>
    <t>4.2.17.</t>
  </si>
  <si>
    <t xml:space="preserve">Трака за упозорење </t>
  </si>
  <si>
    <t>4.2.18.</t>
  </si>
  <si>
    <t>Песак</t>
  </si>
  <si>
    <t>4.2.19.</t>
  </si>
  <si>
    <t>4.2.20.</t>
  </si>
  <si>
    <t>Окитен цеви ø70mm /улаз-излаз у темељу</t>
  </si>
  <si>
    <t>4.2.21.</t>
  </si>
  <si>
    <t>Црвене јувидур цеви ø110mm /механичка заштита каблова</t>
  </si>
  <si>
    <t>4.2.22.</t>
  </si>
  <si>
    <t>Бетонска погачица за ознаку енергетског кабла за регулисан терен са одговарајућом месинганом ознаком, према списку ознака.</t>
  </si>
  <si>
    <t>4.2.23.</t>
  </si>
  <si>
    <t>Кључ за отварање ревизионих отвора на стубовима јавног осветљења</t>
  </si>
  <si>
    <t>4.2.24.</t>
  </si>
  <si>
    <t>Ситан инсталациони материјал (кабел-папучице,завртњи, подлошке...)</t>
  </si>
  <si>
    <t>УКУПНО ГЛАВНИ МАТЕРИЈАЛ ЗА ИЗГРАДЊУ ЈО</t>
  </si>
  <si>
    <t>4.3.</t>
  </si>
  <si>
    <t>РАДОВИ НА ИЗГРАДЊИ ЈО</t>
  </si>
  <si>
    <t>4.3.1</t>
  </si>
  <si>
    <t xml:space="preserve">Геометарско обележавање трасе кабловског рова и положаја стубова јавног осветљења са израдом протокола. Протокол се предаје Инвеститору на папиру на самом почетку радова. </t>
  </si>
  <si>
    <t>4.3.2</t>
  </si>
  <si>
    <t>Ископ стандардног енергетског рова дубине до 1м у земљишту. Комплет са ручним ископом, а по полагању кабла са затрпавањем и набијањем земље у слојевима не дебљим од 20cm, чишћењем и довођењем трасе кабла у првобитно стање. Обрачун по m3 ископане земље.
 - ширина рова 0,4m</t>
  </si>
  <si>
    <t>4.3.3</t>
  </si>
  <si>
    <t>Ископ стандардног енергетског рова дубине до 1.2м у земљишту. Комплет са ручним ископом, а по полагању кабла са затрпавањем и набијањем земље у слојевима не дебљим од 20cm, чишћењем и довођењем трасе кабла у првобитно стање. Обрачун по m3 ископане земље.
 - ширина рова 0,4m</t>
  </si>
  <si>
    <t>4.3.4</t>
  </si>
  <si>
    <t>4.3.5</t>
  </si>
  <si>
    <t xml:space="preserve">Прављење постељице за кабл насипањем 0.1m песка, те полагање кабла у песком насути кабловски ров. Испод бетонских површина и колских прилаза објектима, на појединим деоницама приближавања постојећим објектима, те паралелног вођења и укрштања са постојећом подземном инсталацијом кабл осигурати увлачењем у тврде јувидур цеви  ø110mm. Затрпавање кабла са 0,1m песка и полагање пластичних штитника. На висини 0.4m изнад кабла се полаже трака за упозорење. 
Комплет са сечењем кабла на месту сваког стуба или месту прикључка. Кабел се полаже у свему како то налажу прописи о начину полагања каблова. 
Обрачун по дужном метру кабла. 
PP00 4x10mm2 </t>
  </si>
  <si>
    <t>4.3.6</t>
  </si>
  <si>
    <t xml:space="preserve">Прављење постељице за кабл насипањем 0.1m песка, те полагање кабла у песком насути кабловски ров. Испод бетонских површина и колских прилаза објектима, на појединим деоницама приближавања постојећим објектима, те паралелног вођења и укрштања са постојећом подземном инсталацијом кабл осигурати увлачењем у тврде јувидур цеви  ø110mm. Затрпавање кабла са 0,1m песка и полагање пластичних штитника. На висини 0.4m изнад кабла се полаже трака за упозорење. 
Комплет са сечењем кабла на месту сваког стуба или месту прикључка. Кабел се полаже у свему како то налажу прописи о начину полагања каблова. 
Обрачун по дужном метру кабла. 
PP00 4x16mm2 </t>
  </si>
  <si>
    <t>4.3.7</t>
  </si>
  <si>
    <t>Подбушивање испод саобраћајнице или испод цевовода за полагање цеви fi 110. Комплет са припремом, материјалом и свим радовима.</t>
  </si>
  <si>
    <t>4.3.8</t>
  </si>
  <si>
    <t>Уградња заштитних цеви у кабловски ров или дуж постојећег канала на местима како је ситуацијом приказано. Обрачун по дужном метру цеви.
Ø110mm</t>
  </si>
  <si>
    <t>4.3.9</t>
  </si>
  <si>
    <t>4.3.10.</t>
  </si>
  <si>
    <t>Израда бетонског темеља од бетона С25/30 датих димензија  са израдом завршне круне темеља у облику стопе анкер плоче стуба и постављањем и нивелисањем анкера и анкер плоче, са једном или две ушке за његово ношење,  а у свему у складу са важећим правилницима и стандардима. При изради темеља поставити и приводне пластичне  цеви ø 70mm за улаз-излаз каблова (2 цеви, претходно искројене и термички обликоване , да уђу у отвор за каблове на анкер плочи стуба). Темеље стубова израдити у радионици или у изузетним случајевима на лицу места. Напомена: Димензије и облик темеља проверити на лицу места за свако стубно место у зависности од постојећих подземних инсталација, које се налазе у близини. Јединична цена обухвата транспорт, рад, алат, оплату и све друго  неопходно за извођење радова. 
Обрачун по урађеном бетонском темељу комплет.</t>
  </si>
  <si>
    <t>4.3.11</t>
  </si>
  <si>
    <t xml:space="preserve">Подизање и монтажа стуба јавног осветљења. Насађивање стуба на анкер плочу и причвршћивање, са контролом вертикалности стуба. 
Стуб висине 8m. Обрачун по стубу. </t>
  </si>
  <si>
    <t>4.3.12</t>
  </si>
  <si>
    <t>Уградња комплетне прикључне кутије јавног осветљења са осигурачем. Обрачун по стубном месту.</t>
  </si>
  <si>
    <t>4.3.13</t>
  </si>
  <si>
    <t>Израда уземљења стуба јавног осветљења помоћу укрсног комада "трака-уже" повезивањем уземљивача (Fе/Zn траке 30x4mm) и  Cu ужета 25mm2 просечне дужине  2m, на једном крају, а на другом са угњеченом и залетованом папучицом повезаном са завртњем за уземљење стуба. Обрачун по стубном месту.</t>
  </si>
  <si>
    <t>4.3.14</t>
  </si>
  <si>
    <t>Монтажа комплетне светиљке јавног осветљења на постављене стубове јавне расвете са ожичењем (PP00 3x1,5mm2) до прикључне кутије. Обрачун по комаду светиљке. 
 - монтажа светиљке, рад на висини 9m</t>
  </si>
  <si>
    <t>4.3.15</t>
  </si>
  <si>
    <t>Израда кабловских завршетака у новопројектованом стубу јавног осветљења за напојне каблове типа PP00 4x10mm2 . Комплет са увлачењем каблова у стубове, извођењем и означавањем натписним плочицама свих веза. Обрачун по стубном месту.</t>
  </si>
  <si>
    <t>4.3.16</t>
  </si>
  <si>
    <t>Израда свих веза у прикључној плочи кутији јавног осветљења. Обрачун по стубном месту.</t>
  </si>
  <si>
    <t>4.3.17</t>
  </si>
  <si>
    <t>Два антикорозивна премаза подножја стуба јавног осветљења - до h=30cm са прирубницом, битумизираним премазом, еквивалентно "PAC" произвођача "Sogexi" (1kg масе на 2 стуба). Обрачун по стубном месту.</t>
  </si>
  <si>
    <t>4.3.18</t>
  </si>
  <si>
    <t>4.3.19</t>
  </si>
  <si>
    <t>Накнадни и непредвиђени радови који настају приликом паралелног вођења/укрштања кабла ЈО са осталим комуналним инсталацијама, а изводиће се по налогу Инвеститора уз сагласност и услове власника инсталације.</t>
  </si>
  <si>
    <t xml:space="preserve">*паралелно вођење/укрштање са инсталацијама гасовода </t>
  </si>
  <si>
    <t xml:space="preserve">*паралелно вођење/укрштање са електроенергетским инсталацијама </t>
  </si>
  <si>
    <t xml:space="preserve">*паралелно вођење/укрштање са ТТ инсталацијама </t>
  </si>
  <si>
    <t>*паралелно вођење/укрштање са инсталацијама водовода и канализације</t>
  </si>
  <si>
    <t>4.3.20.</t>
  </si>
  <si>
    <t>Постављање кабловских ознака према ситуацији и потребама на терену. Обрачун по комаду.</t>
  </si>
  <si>
    <t>4.3.21</t>
  </si>
  <si>
    <t>Чишћење градилишта, одвоз вишка земље и шута на депонију на територији Града, а коју одреди Инвеститор. Обрачун паушално.</t>
  </si>
  <si>
    <t>4.3.22</t>
  </si>
  <si>
    <t>Снимање трасе положених каблова и стубова јавног осветљења са израдом катастра изведеног стања. Инвеститору се снимак предаје на крају извођења радова - пре израде окончане ситуације, у папирној и дигиталној форми на CD у АCАD - "*.DWG" формату (са таблицом апсолутних координата свих стубова као и преломних тачака трасе каблова). Овај снимак је основа за коначни обрачун. 
Обрачун по дужном метру трасе каблова.</t>
  </si>
  <si>
    <t>4.3.23</t>
  </si>
  <si>
    <t>Испитивање каблова, других проводника и веза у инсталацији. Прибављање верификационих извештаја од надлежне установе, посебно о квалитету изолације, заштите од опасних напона додира, збијености тла, фотометријска мерења, интерни технички пријем, завршни радови. Пробни рад и предаја објекта.</t>
  </si>
  <si>
    <t>електротехнички атести</t>
  </si>
  <si>
    <t xml:space="preserve">фотометријска мерења </t>
  </si>
  <si>
    <t>технички пријем од стране општинске комисије и института са цертификатом за ову врсту радова. Извођач је дужан да за технички пријем припреми сву потребну документацију.</t>
  </si>
  <si>
    <t>УКУПНО РАДОВИ НА ИЗГРАДЊИ ЈО</t>
  </si>
  <si>
    <t>Одговорни пројектант: Ивана Бојић, маст.инж.ел. и рачун.</t>
  </si>
  <si>
    <t>Број лиценце: 510 И01212 19</t>
  </si>
  <si>
    <t>РЕКАПИТУЛАЦИЈА</t>
  </si>
  <si>
    <t>Главни пројектант: Немања Гаруновић маст.инж.саобр.</t>
  </si>
  <si>
    <t>Део пројекта</t>
  </si>
  <si>
    <t xml:space="preserve">2/2. Пројекат саобраћајнице  </t>
  </si>
  <si>
    <t>Исколчавање и обележавање трасе будућег паркинга. Обрачун изведених радова врши се по m' исколчане трасе.</t>
  </si>
  <si>
    <t>Рушење постојеће површине која се користи за паркирање
Позиција обухвата рушење постојећих
слојева коловозне конструкције на
целој површини, како је предвиђено
пројектом, или где то наложи надзорни орган,
као и селекцију, утовар, транспорт и истовар
материјала на депонију коју одобри надзорни
орган.
Ако приликом рушења дође до оштећења
постојећих инсталација, оштећену инсталацију
адекватно санирати.</t>
  </si>
  <si>
    <t>Висинско регулисање постојећих шахти и
сливничких решетки
Позиција обухвата нивелационо довођење
постојећих шахти и сливничких решетки у
ниво новопројектованих саобраћајних
површина. Ово висинско регулисање врши се
машинским и ручним путем.
Обрачун се врши по комаду изнивелисаног
шахта и сливника, а у складу с пројектима и
техничким условима.</t>
  </si>
  <si>
    <t>Рашчишћавање терена
Позиција обухвата све фазе рашчишћавања
постојећег терена. Рад садржи уклањање
разних отпадака, крчење постојећег шибља,
уклањање запрљаних слојева материјала (oko
5%), са одвозом на депонију материјала до
10km.</t>
  </si>
  <si>
    <t>Израда носивог слоја од механички збијеног зрнастог каменог агрегата (0-31.5)мм.
Рад обухвата набавку и уграђивање зрнастог каменог материјала у носиви слој коловозне конструкције. Радови могу почети тек кад надзорни орган прими постељицу у погледу равности, пројектованих кота и нагиба, те збијености. Материјали за израду носивог слоја могу бити: природни шљунак, дробљени камени материјал, мешавина природног шљунка и дробљеног материјала и мешавине састављене из више фракција. Сви наведени материјали морају испуњавати одређене услове у погледу механичких карактеристика, гранулометриског састава, носивости и осталих услова према важећим стандардима..
Обрачун изведених радова врши се  по метру кубном готовог изведеног носивог слоја од механички збијеног зрнастог материјала, за сав рад, материјал, набавку и транспорт каменог материјала.</t>
  </si>
  <si>
    <t>Израда носивог слоја од механички збијеног зрнастог каменог агрегата (0-63)мм.
Рад обухвата набавку и уграђивање зрнастог каменог материјала у носиви слој коловозне конструкције. Радови могу почети тек кад надзорни орган прими постељицу у погледу равности, пројектованих кота и нагиба, те збијености. Материјали за израду носивог слоја могу бити: природни шљунак, дробљени камени материјал, мешавина природног шљунка и дробљеног материјала и мешавине састављене из више фракција. Сви наведени материјали морају испуњавати одређене услове у погледу механичких карактеристика, гранулометриског састава, носивости и осталих услова према важећим стандардима.
Обрачун изведених радова врши се  по метру кубном готовог изведеног носивог слоја од механички збијеног зрнастог материјала, за сав рад, материјал, набавку и транспорт каменог материјала.</t>
  </si>
  <si>
    <t>Уградња бехатон коцки д=8 цм на тампон слоју ризле дебљине 4 цм. У цени су садржани сви трошкови набавке материјала, производње и уграђивања, превоз,  и сви остали трошкови потребни за извођење радова (бехатон коцке за раздвајање суседних паркинг места су жуте боје).</t>
  </si>
  <si>
    <t>Израда приступне стазе од армираног бетона марке МБ 35, ширине 1 м, дебљине 25 цм. Позиијом су обухваћени набавка, утовар и транспот потребног материјала као и израда бетонских плоча са уградњом арматуре. Обрачун се врши по м2 уграђеног слоја у збијеном стању.</t>
  </si>
  <si>
    <t>Полагање бетонских ивичњака 18/24</t>
  </si>
  <si>
    <t>Полагање бетонских ивичњака 12/18</t>
  </si>
  <si>
    <r>
      <t>Нови Сад, мај</t>
    </r>
    <r>
      <rPr>
        <sz val="9"/>
        <color rgb="FFFF0000"/>
        <rFont val="Century Gothic"/>
        <family val="2"/>
        <scheme val="minor"/>
      </rPr>
      <t xml:space="preserve"> </t>
    </r>
    <r>
      <rPr>
        <sz val="9"/>
        <rFont val="Century Gothic"/>
        <family val="2"/>
        <scheme val="minor"/>
      </rPr>
      <t>2024. године</t>
    </r>
  </si>
  <si>
    <t xml:space="preserve">Светиљка за јавно осветљење, са LED изворима светлости. Минимална    снага     ЛЕД    чипова    је  28,2W,    укупна максимална  снага  свјетиљке  не већа од  33,8W.  Светлосни  флукс извора  светлости  је минимално 5541lm (Тј=85°C),  док  је  светлосни  флукс светиљке  минимално 5210lm (Тq=25°C).  Боја  светлости  је  неутрално бела,  температуре  од 4000К.  Светиљка  је  са  асиметричном  светлосном  карактеристиком чија  протекторска  сочива  усмеравају светлост  на  коловоз. 
На доњи рам са носећом функцијом причвршћен је поклопац, који је осигуран са две сигурносне опруке и куком од алуминијума, као и опругом од нерђајућег челика, што омогућава лако отварање светиљке  и приступ оптичком блоку без употребе алата. 
Полиуретанска запривка између рама и поклопца без спојних мјеста гарантује ИП66 степен заштите. Систем за пренос топлоте са ламинарним протоком ваздуха, направљен са ребрима која имају функцију размене топлоте произведене светиљком са спољашњим окружењем и одржавања оптималне температуре споја ЛЕД диода, тако да гарантује минимални животни век од 100.000 сати L90B10 @ Тг=25°C. </t>
  </si>
  <si>
    <t>Оптичка група је заштићена стаклом отпорним на гребање дебљине 4mm, дизајнираним да заштити и оптику од било каквих случајних удараца. Степен заштите уређаја је минимално ИП66-ИК09.
Вишепроцесна заштита металних делова са спољним слојем премаза са полиестерским прахом типа погодног за излагање ултраљубичастим зрацима. Процес заштите је дизајниран да обезбеди отпорност на окидацију и агресију атмосферских агенаса.
Универзална спојница за директну уградњу на стуб са подешавањем од -10° до +25°, а на лири са подешавањем од +10° до -25°, у корацима од 5°, како би се одржала увек хоризонтална позиција светиљке у односу на ниво улице. Прикључак је од ливеног алуминијума и дизајниран за пречник стуба/лире Ø33mm ÷ Ø60mm (опциони прикључак Ø60mm ÷ Ø76mm). Оптички блок је састављен од ЛЕД модула без изложених пластичних сочива.  Модули су од 99.85% чистог алуминијума са 99.95% вакуумски нанешеном завршном обрадом површине. Светиљка поседује вентил за стабилизацију притиска, за оптички одељак.
Извор светлости се састоји од високефикасних ЛЕД диода. Ефикасност светиљке је 154,1 lm/W (@ 60mА, Тј =25°C) са бојом светлости неутралном белом, температуре 4000К и  индекс приказивања боја CRI&gt;70.
Фотометријска емисија „прекида“ у складу са законима за светлосно загађење и UNI EN13201- према стандарду CEI EN 62471:2009-2 „Фотобиолошпка безбедност лампи и система лампи“.</t>
  </si>
  <si>
    <t xml:space="preserve">Ожичење се састоји од једноканалне електронске пригушнице класе II у одељку за ожичење. 220-240V напајање; 50/60Hz; фактор снаге пуног оптерећења &gt; 0.95; укупна хармонијска дисторзија (THD)&lt;20% при пуном оптерећењу.
220-240V напајање; 50/60Hz; фактор снаге пуног оптерећења &gt; 0.95; укупна хармонијска дисторзија (THD)&lt;20% при пуном оптерећењу.
Термичка заштита, заштита од кратког споја и пренапона.
Мрежни прикључак за каблове до 4mm2 .
ИП68 кабловска уводница за каблове са пресјеком макс Ø13mm.
“F” – Фиксно напајање без могућности затамњивања.
CЕ, ENEC ознака.
Светиљка мора бити у складу са референтним стандардима:
ЕN 60598-1, ЕN 60598-2-3, ЕN 55015, ЕN 61547, ЕN 61000-3-2, ЕN 61000-3-3, ЕN 62471. </t>
  </si>
  <si>
    <t>Уз понуду је потребно приложити  следеће: 
- ЕU декларација о усаглашености
- ЕNEC / CB Сертификат
-  ЕNEC + Сертификат
- Сертификат о испитивању пренапона
- ЕMF тест сертификат у складу са стандардом ЕN 62493 
- Сертификат о фотобиолошкој безбедности у складу са стандардом ЕN 62471 
- Сертификат о испитивању вибрација 
- Фотометријски извештај
- Колориметријски извештај
- Табела ударних струја и избор заштитних прекидача
- Испитивање отпорности на корозију: 5000 сати слани спреј према ЕN ISO 9227
- B10 Графикони животног века у складу са ЕN 62722
- Извештај о тестирању механичке заштите (ИП тест) у складу са стандардима ЕN 60598-1 ЕN 60598-2-3
- Извештај о тестирању отпорности на удар (ИК тест) у складу са стандардима ЕN 60598-1, ЕN 60598-2, ЕN 50102, ЕN 62262, IEC/TR 62696
-Извештај о термичком испитивању у складу са ЕN 60598-1, ЕN 60598-2-3
Атести, сертификати и извјештаји могу бити достављени и на енглеском језику. 
Светиљка слична типу I-TRON ZERO 5P5 STA 7040.060-3M произвођача „AEC“ или одговарајућа слична.</t>
  </si>
  <si>
    <t>Бетон C25/30 и потребна арматура</t>
  </si>
  <si>
    <t xml:space="preserve">Полагање у већ ископаном рову поцинковане челичне траке P25x4 у слоју ситне земље  дебљине 0.2m. </t>
  </si>
  <si>
    <t xml:space="preserve">Ископ јаме за темељ стуба и шаловање. Обрачун по ископаној јами. Ценом је обухваћен и транспорт ископаног материјала на депонију на територији града.  </t>
  </si>
  <si>
    <t>Интервенције на повезивању пројектованог ЈО. Обрачун по комплету изведене позиције.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</si>
</sst>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4">
    <font>
      <sz val="11"/>
      <color theme="1"/>
      <name val="Century Gothic"/>
      <family val="2"/>
      <charset val="238"/>
      <scheme val="minor"/>
    </font>
    <font>
      <sz val="11"/>
      <color theme="1"/>
      <name val="Century Gothic"/>
      <family val="2"/>
      <scheme val="minor"/>
    </font>
    <font>
      <sz val="11"/>
      <name val="YUFuturaL"/>
      <charset val="238"/>
    </font>
    <font>
      <sz val="11"/>
      <color theme="1"/>
      <name val="Century Gothic"/>
      <family val="2"/>
      <charset val="238"/>
      <scheme val="minor"/>
    </font>
    <font>
      <sz val="11"/>
      <name val="YUFuturaL"/>
    </font>
    <font>
      <sz val="11"/>
      <name val="Arial"/>
      <family val="2"/>
    </font>
    <font>
      <sz val="11"/>
      <color indexed="8"/>
      <name val="Calibri"/>
      <family val="2"/>
      <charset val="238"/>
    </font>
    <font>
      <sz val="11"/>
      <color theme="0"/>
      <name val="Century Gothic"/>
      <family val="2"/>
      <charset val="238"/>
      <scheme val="minor"/>
    </font>
    <font>
      <sz val="11"/>
      <color rgb="FF9C0006"/>
      <name val="Century Gothic"/>
      <family val="2"/>
      <charset val="238"/>
      <scheme val="minor"/>
    </font>
    <font>
      <b/>
      <sz val="11"/>
      <color rgb="FFFA7D00"/>
      <name val="Century Gothic"/>
      <family val="2"/>
      <charset val="238"/>
      <scheme val="minor"/>
    </font>
    <font>
      <b/>
      <sz val="11"/>
      <color theme="0"/>
      <name val="Century Gothic"/>
      <family val="2"/>
      <charset val="238"/>
      <scheme val="minor"/>
    </font>
    <font>
      <i/>
      <sz val="11"/>
      <color rgb="FF7F7F7F"/>
      <name val="Century Gothic"/>
      <family val="2"/>
      <charset val="238"/>
      <scheme val="minor"/>
    </font>
    <font>
      <sz val="11"/>
      <color rgb="FF006100"/>
      <name val="Century Gothic"/>
      <family val="2"/>
      <charset val="238"/>
      <scheme val="minor"/>
    </font>
    <font>
      <b/>
      <sz val="15"/>
      <color theme="3"/>
      <name val="Century Gothic"/>
      <family val="2"/>
      <charset val="238"/>
      <scheme val="minor"/>
    </font>
    <font>
      <b/>
      <sz val="13"/>
      <color theme="3"/>
      <name val="Century Gothic"/>
      <family val="2"/>
      <charset val="238"/>
      <scheme val="minor"/>
    </font>
    <font>
      <b/>
      <sz val="11"/>
      <color theme="3"/>
      <name val="Century Gothic"/>
      <family val="2"/>
      <charset val="238"/>
      <scheme val="minor"/>
    </font>
    <font>
      <sz val="11"/>
      <color rgb="FF3F3F76"/>
      <name val="Century Gothic"/>
      <family val="2"/>
      <charset val="238"/>
      <scheme val="minor"/>
    </font>
    <font>
      <sz val="11"/>
      <color rgb="FFFA7D00"/>
      <name val="Century Gothic"/>
      <family val="2"/>
      <charset val="238"/>
      <scheme val="minor"/>
    </font>
    <font>
      <sz val="11"/>
      <color rgb="FF9C5700"/>
      <name val="Century Gothic"/>
      <family val="2"/>
      <charset val="238"/>
      <scheme val="minor"/>
    </font>
    <font>
      <b/>
      <sz val="11"/>
      <color rgb="FF3F3F3F"/>
      <name val="Century Gothic"/>
      <family val="2"/>
      <charset val="238"/>
      <scheme val="minor"/>
    </font>
    <font>
      <sz val="18"/>
      <color theme="3"/>
      <name val="Century Gothic"/>
      <family val="2"/>
      <charset val="238"/>
      <scheme val="major"/>
    </font>
    <font>
      <b/>
      <sz val="11"/>
      <color theme="1"/>
      <name val="Century Gothic"/>
      <family val="2"/>
      <charset val="238"/>
      <scheme val="minor"/>
    </font>
    <font>
      <sz val="11"/>
      <color rgb="FFFF0000"/>
      <name val="Century Gothic"/>
      <family val="2"/>
      <charset val="238"/>
      <scheme val="minor"/>
    </font>
    <font>
      <sz val="8"/>
      <name val="Century Gothic"/>
      <family val="2"/>
      <charset val="238"/>
      <scheme val="minor"/>
    </font>
    <font>
      <sz val="9"/>
      <name val="Century Gothic"/>
      <family val="2"/>
      <scheme val="minor"/>
    </font>
    <font>
      <b/>
      <sz val="9"/>
      <name val="Century Gothic"/>
      <family val="2"/>
      <scheme val="minor"/>
    </font>
    <font>
      <b/>
      <sz val="9"/>
      <color rgb="FFFF0000"/>
      <name val="Century Gothic"/>
      <family val="2"/>
      <scheme val="minor"/>
    </font>
    <font>
      <sz val="9"/>
      <color theme="1"/>
      <name val="Century Gothic"/>
      <family val="2"/>
      <scheme val="minor"/>
    </font>
    <font>
      <sz val="9"/>
      <color rgb="FFFF0000"/>
      <name val="Century Gothic"/>
      <family val="2"/>
      <scheme val="minor"/>
    </font>
    <font>
      <b/>
      <sz val="9"/>
      <color theme="1"/>
      <name val="Century Gothic"/>
      <family val="2"/>
      <scheme val="minor"/>
    </font>
    <font>
      <sz val="10"/>
      <name val="Arial"/>
      <family val="2"/>
    </font>
    <font>
      <sz val="9"/>
      <color indexed="8"/>
      <name val="Century Gothic"/>
      <family val="2"/>
      <scheme val="minor"/>
    </font>
    <font>
      <b/>
      <sz val="9"/>
      <color indexed="8"/>
      <name val="Century Gothic"/>
      <family val="2"/>
      <scheme val="minor"/>
    </font>
    <font>
      <sz val="10"/>
      <name val="MS Sans Serif"/>
      <family val="2"/>
      <charset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FF"/>
        <bgColor indexed="64"/>
      </patternFill>
    </fill>
    <fill>
      <patternFill patternType="solid">
        <fgColor theme="0"/>
        <bgColor rgb="FFCCCCCC"/>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94">
    <xf numFmtId="0" fontId="0" fillId="0" borderId="0"/>
    <xf numFmtId="0" fontId="2" fillId="0" borderId="0"/>
    <xf numFmtId="0" fontId="2" fillId="0" borderId="0"/>
    <xf numFmtId="0" fontId="2"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8" fillId="3" borderId="0" applyNumberFormat="0" applyBorder="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33" borderId="5" applyNumberFormat="0" applyAlignment="0" applyProtection="0"/>
    <xf numFmtId="0" fontId="9" fillId="33" borderId="5" applyNumberFormat="0" applyAlignment="0" applyProtection="0"/>
    <xf numFmtId="0" fontId="10" fillId="7" borderId="8" applyNumberFormat="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2"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0" applyNumberFormat="0" applyFill="0" applyBorder="0" applyAlignment="0" applyProtection="0"/>
    <xf numFmtId="0" fontId="16" fillId="5" borderId="5" applyNumberFormat="0" applyAlignment="0" applyProtection="0"/>
    <xf numFmtId="0" fontId="17" fillId="0" borderId="7" applyNumberFormat="0" applyFill="0" applyAlignment="0" applyProtection="0"/>
    <xf numFmtId="0" fontId="18" fillId="4" borderId="0" applyNumberFormat="0" applyBorder="0" applyAlignment="0" applyProtection="0"/>
    <xf numFmtId="0" fontId="18" fillId="4" borderId="0" applyNumberFormat="0" applyBorder="0" applyAlignment="0" applyProtection="0"/>
    <xf numFmtId="0" fontId="4" fillId="0" borderId="0"/>
    <xf numFmtId="0" fontId="5" fillId="0" borderId="0"/>
    <xf numFmtId="0" fontId="2" fillId="0" borderId="0"/>
    <xf numFmtId="0" fontId="4" fillId="0" borderId="0"/>
    <xf numFmtId="0" fontId="3"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3"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3" fillId="8" borderId="9" applyNumberFormat="0" applyFont="0" applyAlignment="0" applyProtection="0"/>
    <xf numFmtId="0" fontId="3" fillId="8" borderId="9" applyNumberFormat="0" applyFont="0" applyAlignment="0" applyProtection="0"/>
    <xf numFmtId="0" fontId="3" fillId="8" borderId="9" applyNumberFormat="0" applyFont="0" applyAlignment="0" applyProtection="0"/>
    <xf numFmtId="0" fontId="6" fillId="8" borderId="9" applyNumberFormat="0" applyFont="0" applyAlignment="0" applyProtection="0"/>
    <xf numFmtId="0" fontId="6" fillId="8" borderId="9" applyNumberFormat="0" applyFont="0" applyAlignment="0" applyProtection="0"/>
    <xf numFmtId="0" fontId="3" fillId="8" borderId="9" applyNumberFormat="0" applyFont="0" applyAlignment="0" applyProtection="0"/>
    <xf numFmtId="0" fontId="19" fillId="6" borderId="6" applyNumberFormat="0" applyAlignment="0" applyProtection="0"/>
    <xf numFmtId="0" fontId="19" fillId="6" borderId="6" applyNumberFormat="0" applyAlignment="0" applyProtection="0"/>
    <xf numFmtId="0" fontId="19" fillId="6" borderId="6" applyNumberFormat="0" applyAlignment="0" applyProtection="0"/>
    <xf numFmtId="0" fontId="19" fillId="33" borderId="6" applyNumberFormat="0" applyAlignment="0" applyProtection="0"/>
    <xf numFmtId="0" fontId="19" fillId="33" borderId="6" applyNumberFormat="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0" applyNumberFormat="0" applyFill="0" applyBorder="0" applyAlignment="0" applyProtection="0"/>
    <xf numFmtId="0" fontId="30" fillId="0" borderId="0"/>
    <xf numFmtId="0" fontId="33" fillId="0" borderId="0"/>
  </cellStyleXfs>
  <cellXfs count="176">
    <xf numFmtId="0" fontId="0" fillId="0" borderId="0" xfId="0"/>
    <xf numFmtId="49" fontId="25" fillId="0" borderId="1" xfId="0" applyNumberFormat="1" applyFont="1" applyBorder="1" applyAlignment="1">
      <alignment horizontal="right" vertical="center"/>
    </xf>
    <xf numFmtId="49" fontId="25" fillId="0" borderId="1" xfId="0" applyNumberFormat="1" applyFont="1" applyBorder="1" applyAlignment="1">
      <alignment horizontal="left" vertical="center"/>
    </xf>
    <xf numFmtId="49" fontId="25"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4" fontId="25" fillId="0" borderId="1" xfId="0" applyNumberFormat="1" applyFont="1" applyBorder="1" applyAlignment="1">
      <alignment horizontal="right" vertical="center"/>
    </xf>
    <xf numFmtId="49" fontId="24" fillId="0" borderId="1" xfId="0" applyNumberFormat="1" applyFont="1" applyBorder="1" applyAlignment="1">
      <alignment horizontal="left" vertical="center"/>
    </xf>
    <xf numFmtId="4" fontId="25" fillId="35" borderId="15" xfId="0" applyNumberFormat="1" applyFont="1" applyFill="1" applyBorder="1" applyAlignment="1">
      <alignment horizontal="center" vertical="top" wrapText="1"/>
    </xf>
    <xf numFmtId="2" fontId="24" fillId="0" borderId="1" xfId="0" applyNumberFormat="1" applyFont="1" applyBorder="1" applyAlignment="1">
      <alignment horizontal="center" vertical="center"/>
    </xf>
    <xf numFmtId="49" fontId="24" fillId="0" borderId="1" xfId="0" applyNumberFormat="1" applyFont="1" applyBorder="1" applyAlignment="1">
      <alignment horizontal="left" vertical="center" wrapText="1"/>
    </xf>
    <xf numFmtId="2" fontId="25" fillId="0" borderId="1" xfId="0" applyNumberFormat="1" applyFont="1" applyBorder="1" applyAlignment="1">
      <alignment horizontal="center" vertical="center"/>
    </xf>
    <xf numFmtId="49" fontId="25" fillId="35" borderId="1" xfId="0" applyNumberFormat="1" applyFont="1" applyFill="1" applyBorder="1" applyAlignment="1">
      <alignment horizontal="right" vertical="center" wrapText="1"/>
    </xf>
    <xf numFmtId="49" fontId="25" fillId="35" borderId="15" xfId="0" applyNumberFormat="1" applyFont="1" applyFill="1" applyBorder="1" applyAlignment="1">
      <alignment horizontal="right" vertical="top" wrapText="1"/>
    </xf>
    <xf numFmtId="49" fontId="25" fillId="35" borderId="13" xfId="0" applyNumberFormat="1" applyFont="1" applyFill="1" applyBorder="1" applyAlignment="1">
      <alignment horizontal="right" vertical="top" wrapText="1"/>
    </xf>
    <xf numFmtId="1" fontId="24" fillId="0" borderId="0" xfId="0" applyNumberFormat="1" applyFont="1" applyAlignment="1">
      <alignment horizontal="left" vertical="center"/>
    </xf>
    <xf numFmtId="49" fontId="26" fillId="34" borderId="1" xfId="0" applyNumberFormat="1" applyFont="1" applyFill="1" applyBorder="1" applyAlignment="1">
      <alignment horizontal="center" vertical="center"/>
    </xf>
    <xf numFmtId="0" fontId="24" fillId="0" borderId="21" xfId="0" applyFont="1" applyBorder="1" applyAlignment="1">
      <alignment horizontal="left" vertical="center" wrapText="1"/>
    </xf>
    <xf numFmtId="0" fontId="24" fillId="0" borderId="1" xfId="0" applyFont="1" applyBorder="1" applyAlignment="1">
      <alignment horizontal="right" vertical="center"/>
    </xf>
    <xf numFmtId="49" fontId="24" fillId="0" borderId="11" xfId="0" applyNumberFormat="1" applyFont="1" applyBorder="1" applyAlignment="1">
      <alignment horizontal="left" vertical="center" wrapText="1"/>
    </xf>
    <xf numFmtId="49" fontId="25" fillId="0" borderId="0" xfId="0" applyNumberFormat="1" applyFont="1" applyAlignment="1">
      <alignment vertical="top"/>
    </xf>
    <xf numFmtId="49" fontId="24" fillId="0" borderId="1" xfId="0" applyNumberFormat="1" applyFont="1" applyBorder="1" applyAlignment="1">
      <alignment horizontal="left" vertical="top" wrapText="1"/>
    </xf>
    <xf numFmtId="49" fontId="24" fillId="0" borderId="0" xfId="0" applyNumberFormat="1" applyFont="1" applyAlignment="1">
      <alignment vertical="top" wrapText="1"/>
    </xf>
    <xf numFmtId="0" fontId="24" fillId="0" borderId="12" xfId="0" applyFont="1" applyBorder="1" applyAlignment="1">
      <alignment horizontal="left" vertical="center" wrapText="1"/>
    </xf>
    <xf numFmtId="0" fontId="24" fillId="0" borderId="0" xfId="0" applyFont="1"/>
    <xf numFmtId="49" fontId="24" fillId="0" borderId="0" xfId="0" applyNumberFormat="1" applyFont="1" applyAlignment="1">
      <alignment horizontal="center"/>
    </xf>
    <xf numFmtId="49" fontId="25" fillId="35" borderId="13" xfId="0" applyNumberFormat="1" applyFont="1" applyFill="1" applyBorder="1" applyAlignment="1">
      <alignment horizontal="right" wrapText="1"/>
    </xf>
    <xf numFmtId="4" fontId="25" fillId="35" borderId="13" xfId="0" applyNumberFormat="1" applyFont="1" applyFill="1" applyBorder="1" applyAlignment="1">
      <alignment horizontal="center" wrapText="1"/>
    </xf>
    <xf numFmtId="49" fontId="24" fillId="0" borderId="0" xfId="0" applyNumberFormat="1" applyFont="1" applyAlignment="1">
      <alignment horizontal="left"/>
    </xf>
    <xf numFmtId="49" fontId="24" fillId="0" borderId="0" xfId="0" applyNumberFormat="1" applyFont="1" applyAlignment="1">
      <alignment horizontal="left" wrapText="1"/>
    </xf>
    <xf numFmtId="4" fontId="24" fillId="37" borderId="1" xfId="93" applyNumberFormat="1" applyFont="1" applyFill="1" applyBorder="1" applyAlignment="1">
      <alignment horizontal="center"/>
    </xf>
    <xf numFmtId="2" fontId="24" fillId="0" borderId="1" xfId="0" quotePrefix="1" applyNumberFormat="1" applyFont="1" applyBorder="1" applyAlignment="1">
      <alignment horizontal="center" wrapText="1"/>
    </xf>
    <xf numFmtId="49" fontId="24" fillId="0" borderId="0" xfId="0" applyNumberFormat="1" applyFont="1" applyAlignment="1">
      <alignment horizontal="right"/>
    </xf>
    <xf numFmtId="0" fontId="24" fillId="0" borderId="1" xfId="56" applyFont="1" applyBorder="1" applyAlignment="1">
      <alignment horizontal="left" vertical="center"/>
    </xf>
    <xf numFmtId="0" fontId="24" fillId="0" borderId="1" xfId="56" applyFont="1" applyBorder="1" applyAlignment="1">
      <alignment horizontal="center" vertical="center"/>
    </xf>
    <xf numFmtId="0" fontId="24" fillId="0" borderId="1" xfId="56" applyFont="1" applyBorder="1" applyAlignment="1">
      <alignment horizontal="left" vertical="center" wrapText="1"/>
    </xf>
    <xf numFmtId="0" fontId="24" fillId="0" borderId="1" xfId="0" applyFont="1" applyBorder="1" applyAlignment="1">
      <alignment horizontal="left" vertical="top" wrapText="1"/>
    </xf>
    <xf numFmtId="0" fontId="31" fillId="0" borderId="1" xfId="92" applyFont="1" applyBorder="1" applyAlignment="1">
      <alignment horizontal="justify" wrapText="1"/>
    </xf>
    <xf numFmtId="0" fontId="24" fillId="0" borderId="1" xfId="0" applyFont="1" applyBorder="1" applyAlignment="1">
      <alignment horizontal="justify" vertical="top" wrapText="1"/>
    </xf>
    <xf numFmtId="0" fontId="24" fillId="0" borderId="1" xfId="92" applyFont="1" applyBorder="1" applyAlignment="1">
      <alignment horizontal="justify" vertical="top" wrapText="1"/>
    </xf>
    <xf numFmtId="0" fontId="24" fillId="0" borderId="1" xfId="0" applyFont="1" applyBorder="1" applyAlignment="1">
      <alignment horizontal="justify" vertical="top"/>
    </xf>
    <xf numFmtId="0" fontId="25" fillId="34" borderId="1" xfId="0" applyFont="1" applyFill="1" applyBorder="1" applyAlignment="1">
      <alignment horizontal="justify" vertical="top"/>
    </xf>
    <xf numFmtId="0" fontId="27" fillId="0" borderId="0" xfId="0" applyFont="1"/>
    <xf numFmtId="49" fontId="24" fillId="0" borderId="0" xfId="0" applyNumberFormat="1" applyFont="1" applyAlignment="1">
      <alignment horizontal="left" vertical="center"/>
    </xf>
    <xf numFmtId="0" fontId="24" fillId="0" borderId="0" xfId="0" applyFont="1" applyAlignment="1">
      <alignment vertical="center"/>
    </xf>
    <xf numFmtId="1" fontId="24" fillId="0" borderId="0" xfId="0" applyNumberFormat="1" applyFont="1" applyAlignment="1">
      <alignment vertical="center"/>
    </xf>
    <xf numFmtId="4" fontId="24" fillId="0" borderId="0" xfId="0" applyNumberFormat="1" applyFont="1" applyAlignment="1">
      <alignment vertical="center"/>
    </xf>
    <xf numFmtId="1" fontId="24" fillId="0" borderId="0" xfId="0" applyNumberFormat="1" applyFont="1" applyAlignment="1">
      <alignment vertical="top"/>
    </xf>
    <xf numFmtId="4" fontId="24" fillId="0" borderId="0" xfId="0" applyNumberFormat="1" applyFont="1" applyAlignment="1">
      <alignment vertical="top"/>
    </xf>
    <xf numFmtId="4" fontId="24" fillId="0" borderId="0" xfId="0" applyNumberFormat="1" applyFont="1" applyAlignment="1">
      <alignment vertical="top" wrapText="1"/>
    </xf>
    <xf numFmtId="49" fontId="28" fillId="0" borderId="1" xfId="0" applyNumberFormat="1" applyFont="1" applyBorder="1" applyAlignment="1">
      <alignment horizontal="right" vertical="center"/>
    </xf>
    <xf numFmtId="49" fontId="26" fillId="34" borderId="1" xfId="0" applyNumberFormat="1" applyFont="1" applyFill="1" applyBorder="1" applyAlignment="1">
      <alignment horizontal="right" vertical="center"/>
    </xf>
    <xf numFmtId="4" fontId="25" fillId="35" borderId="1" xfId="0" applyNumberFormat="1" applyFont="1" applyFill="1" applyBorder="1" applyAlignment="1">
      <alignment horizontal="center" vertical="center" wrapText="1"/>
    </xf>
    <xf numFmtId="4" fontId="26" fillId="34" borderId="1" xfId="0" applyNumberFormat="1" applyFont="1" applyFill="1" applyBorder="1" applyAlignment="1">
      <alignment horizontal="right" vertical="center"/>
    </xf>
    <xf numFmtId="0" fontId="25" fillId="0" borderId="0" xfId="0"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vertical="top"/>
    </xf>
    <xf numFmtId="49" fontId="29" fillId="35" borderId="13" xfId="0" applyNumberFormat="1" applyFont="1" applyFill="1" applyBorder="1" applyAlignment="1">
      <alignment horizontal="right" vertical="top" wrapText="1"/>
    </xf>
    <xf numFmtId="49" fontId="29" fillId="35" borderId="15" xfId="0" applyNumberFormat="1" applyFont="1" applyFill="1" applyBorder="1" applyAlignment="1">
      <alignment horizontal="right" vertical="top" wrapText="1"/>
    </xf>
    <xf numFmtId="49" fontId="28" fillId="0" borderId="0" xfId="0" applyNumberFormat="1" applyFont="1" applyAlignment="1">
      <alignment horizontal="left" vertical="center"/>
    </xf>
    <xf numFmtId="49" fontId="25" fillId="35" borderId="1" xfId="0" applyNumberFormat="1" applyFont="1" applyFill="1" applyBorder="1" applyAlignment="1">
      <alignment horizontal="center" vertical="center" wrapText="1"/>
    </xf>
    <xf numFmtId="49" fontId="28" fillId="0" borderId="1" xfId="0" applyNumberFormat="1" applyFont="1" applyBorder="1" applyAlignment="1">
      <alignment horizontal="left" vertical="center"/>
    </xf>
    <xf numFmtId="49" fontId="25" fillId="34" borderId="1" xfId="0" applyNumberFormat="1" applyFont="1" applyFill="1" applyBorder="1" applyAlignment="1">
      <alignment horizontal="left" vertical="center"/>
    </xf>
    <xf numFmtId="49" fontId="28" fillId="0" borderId="1" xfId="0" applyNumberFormat="1" applyFont="1" applyBorder="1" applyAlignment="1">
      <alignment horizontal="left" vertical="center" wrapText="1"/>
    </xf>
    <xf numFmtId="49" fontId="24" fillId="0" borderId="0" xfId="0" applyNumberFormat="1" applyFont="1" applyAlignment="1">
      <alignment vertical="center" wrapText="1"/>
    </xf>
    <xf numFmtId="49" fontId="24" fillId="0" borderId="0" xfId="0" applyNumberFormat="1" applyFont="1" applyAlignment="1">
      <alignment vertical="center"/>
    </xf>
    <xf numFmtId="49" fontId="28" fillId="0" borderId="0" xfId="0" applyNumberFormat="1" applyFont="1" applyAlignment="1">
      <alignment vertical="center"/>
    </xf>
    <xf numFmtId="49" fontId="28" fillId="0" borderId="0" xfId="0" applyNumberFormat="1" applyFont="1" applyAlignment="1">
      <alignment horizontal="right" vertical="center"/>
    </xf>
    <xf numFmtId="1" fontId="25" fillId="35" borderId="1" xfId="0" applyNumberFormat="1" applyFont="1" applyFill="1" applyBorder="1" applyAlignment="1">
      <alignment horizontal="center" vertical="center" wrapText="1"/>
    </xf>
    <xf numFmtId="4" fontId="25" fillId="35" borderId="13" xfId="0" applyNumberFormat="1" applyFont="1" applyFill="1" applyBorder="1" applyAlignment="1">
      <alignment horizontal="center" vertical="top" wrapText="1"/>
    </xf>
    <xf numFmtId="1" fontId="26" fillId="34" borderId="1" xfId="0" applyNumberFormat="1" applyFont="1" applyFill="1" applyBorder="1" applyAlignment="1">
      <alignment horizontal="center" vertical="center"/>
    </xf>
    <xf numFmtId="49" fontId="25" fillId="34" borderId="1" xfId="0" applyNumberFormat="1" applyFont="1" applyFill="1" applyBorder="1" applyAlignment="1">
      <alignment horizontal="right" vertical="center"/>
    </xf>
    <xf numFmtId="49" fontId="24" fillId="0" borderId="1" xfId="0" applyNumberFormat="1" applyFont="1" applyBorder="1" applyAlignment="1">
      <alignment horizontal="right" vertical="center"/>
    </xf>
    <xf numFmtId="49" fontId="24"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4" fontId="24" fillId="0" borderId="1" xfId="0" applyNumberFormat="1" applyFont="1" applyBorder="1" applyAlignment="1">
      <alignment horizontal="right" vertical="center"/>
    </xf>
    <xf numFmtId="1" fontId="25" fillId="34" borderId="1" xfId="0" applyNumberFormat="1" applyFont="1" applyFill="1" applyBorder="1" applyAlignment="1">
      <alignment horizontal="center" vertical="center"/>
    </xf>
    <xf numFmtId="4" fontId="25" fillId="34" borderId="1" xfId="0" applyNumberFormat="1" applyFont="1" applyFill="1" applyBorder="1" applyAlignment="1">
      <alignment horizontal="right" vertical="center"/>
    </xf>
    <xf numFmtId="49" fontId="25" fillId="34" borderId="1" xfId="0" applyNumberFormat="1" applyFont="1" applyFill="1" applyBorder="1" applyAlignment="1">
      <alignment horizontal="center" vertical="center"/>
    </xf>
    <xf numFmtId="49" fontId="24" fillId="0" borderId="0" xfId="0" applyNumberFormat="1" applyFont="1" applyAlignment="1">
      <alignment horizontal="right" vertical="center"/>
    </xf>
    <xf numFmtId="49" fontId="24" fillId="0" borderId="1" xfId="0" applyNumberFormat="1" applyFont="1" applyBorder="1" applyAlignment="1">
      <alignment horizontal="right"/>
    </xf>
    <xf numFmtId="4" fontId="25" fillId="34" borderId="1" xfId="0" applyNumberFormat="1" applyFont="1" applyFill="1" applyBorder="1" applyAlignment="1">
      <alignment horizontal="right"/>
    </xf>
    <xf numFmtId="1" fontId="25" fillId="34" borderId="1"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1" xfId="0" applyNumberFormat="1" applyFont="1" applyFill="1" applyBorder="1" applyAlignment="1">
      <alignment horizontal="right"/>
    </xf>
    <xf numFmtId="4" fontId="25" fillId="35" borderId="1" xfId="0" applyNumberFormat="1" applyFont="1" applyFill="1" applyBorder="1" applyAlignment="1">
      <alignment horizontal="center" wrapText="1"/>
    </xf>
    <xf numFmtId="1" fontId="25" fillId="35" borderId="1" xfId="0" applyNumberFormat="1" applyFont="1" applyFill="1" applyBorder="1" applyAlignment="1">
      <alignment horizontal="center" wrapText="1"/>
    </xf>
    <xf numFmtId="49" fontId="25" fillId="35" borderId="1" xfId="0" applyNumberFormat="1" applyFont="1" applyFill="1" applyBorder="1" applyAlignment="1">
      <alignment horizontal="center" wrapText="1"/>
    </xf>
    <xf numFmtId="49" fontId="25" fillId="35" borderId="1" xfId="0" applyNumberFormat="1" applyFont="1" applyFill="1" applyBorder="1" applyAlignment="1">
      <alignment horizontal="right" wrapText="1"/>
    </xf>
    <xf numFmtId="4" fontId="24" fillId="0" borderId="0" xfId="0" applyNumberFormat="1" applyFont="1" applyAlignment="1">
      <alignment wrapText="1"/>
    </xf>
    <xf numFmtId="4" fontId="24" fillId="0" borderId="0" xfId="0" applyNumberFormat="1" applyFont="1"/>
    <xf numFmtId="1" fontId="24" fillId="0" borderId="0" xfId="0" applyNumberFormat="1" applyFont="1"/>
    <xf numFmtId="49" fontId="24" fillId="0" borderId="0" xfId="0" applyNumberFormat="1" applyFont="1"/>
    <xf numFmtId="49" fontId="25" fillId="0" borderId="0" xfId="0" applyNumberFormat="1" applyFont="1"/>
    <xf numFmtId="164" fontId="24" fillId="38" borderId="11" xfId="93" applyNumberFormat="1" applyFont="1" applyFill="1" applyBorder="1" applyAlignment="1">
      <alignment horizontal="center"/>
    </xf>
    <xf numFmtId="0" fontId="24" fillId="0" borderId="1" xfId="0" applyFont="1" applyBorder="1" applyAlignment="1">
      <alignment horizontal="center" wrapText="1"/>
    </xf>
    <xf numFmtId="4" fontId="24" fillId="0" borderId="1" xfId="0" applyNumberFormat="1" applyFont="1" applyBorder="1" applyAlignment="1">
      <alignment horizontal="center"/>
    </xf>
    <xf numFmtId="4" fontId="24" fillId="0" borderId="11" xfId="93" applyNumberFormat="1" applyFont="1" applyBorder="1" applyAlignment="1">
      <alignment horizontal="center"/>
    </xf>
    <xf numFmtId="4" fontId="24" fillId="0" borderId="1" xfId="93" applyNumberFormat="1" applyFont="1" applyBorder="1" applyAlignment="1">
      <alignment horizontal="center"/>
    </xf>
    <xf numFmtId="164" fontId="24" fillId="0" borderId="11" xfId="93" applyNumberFormat="1" applyFont="1" applyBorder="1" applyAlignment="1">
      <alignment horizontal="center"/>
    </xf>
    <xf numFmtId="4" fontId="25" fillId="35" borderId="15" xfId="0" applyNumberFormat="1" applyFont="1" applyFill="1" applyBorder="1" applyAlignment="1">
      <alignment horizontal="center" wrapText="1"/>
    </xf>
    <xf numFmtId="0" fontId="24" fillId="0" borderId="0" xfId="0" applyFont="1" applyAlignment="1">
      <alignment horizontal="left"/>
    </xf>
    <xf numFmtId="4" fontId="26" fillId="34" borderId="1" xfId="0" applyNumberFormat="1" applyFont="1" applyFill="1" applyBorder="1" applyAlignment="1">
      <alignment horizontal="right"/>
    </xf>
    <xf numFmtId="0" fontId="24" fillId="0" borderId="1" xfId="0" applyFont="1" applyBorder="1" applyAlignment="1">
      <alignment horizontal="center"/>
    </xf>
    <xf numFmtId="4" fontId="28" fillId="0" borderId="0" xfId="0" applyNumberFormat="1" applyFont="1"/>
    <xf numFmtId="49" fontId="28" fillId="0" borderId="0" xfId="0" applyNumberFormat="1" applyFont="1"/>
    <xf numFmtId="16" fontId="24" fillId="0" borderId="1" xfId="0" applyNumberFormat="1" applyFont="1" applyBorder="1" applyAlignment="1">
      <alignment horizontal="right" vertical="center"/>
    </xf>
    <xf numFmtId="0" fontId="24" fillId="0" borderId="21" xfId="0" applyFont="1" applyBorder="1" applyAlignment="1">
      <alignment vertical="center" wrapText="1"/>
    </xf>
    <xf numFmtId="0" fontId="24" fillId="0" borderId="12" xfId="0" applyFont="1" applyBorder="1" applyAlignment="1">
      <alignment vertical="center" wrapText="1"/>
    </xf>
    <xf numFmtId="0" fontId="24" fillId="0" borderId="11" xfId="0" applyFont="1" applyBorder="1" applyAlignment="1">
      <alignment vertical="center" wrapText="1"/>
    </xf>
    <xf numFmtId="0" fontId="24" fillId="36" borderId="1" xfId="0" applyFont="1" applyFill="1" applyBorder="1" applyAlignment="1">
      <alignment horizontal="left" vertical="top" wrapText="1"/>
    </xf>
    <xf numFmtId="49" fontId="24" fillId="0" borderId="1" xfId="0" applyNumberFormat="1" applyFont="1" applyBorder="1" applyAlignment="1">
      <alignment horizontal="right" vertical="top"/>
    </xf>
    <xf numFmtId="49" fontId="25" fillId="34" borderId="1" xfId="0" applyNumberFormat="1" applyFont="1" applyFill="1" applyBorder="1" applyAlignment="1">
      <alignment horizontal="right" vertical="top"/>
    </xf>
    <xf numFmtId="0" fontId="25" fillId="34" borderId="1" xfId="0" applyFont="1" applyFill="1" applyBorder="1" applyAlignment="1">
      <alignment horizontal="left" vertical="top"/>
    </xf>
    <xf numFmtId="49" fontId="24" fillId="0" borderId="1" xfId="0" applyNumberFormat="1" applyFont="1" applyBorder="1" applyAlignment="1">
      <alignment horizontal="left" vertical="top"/>
    </xf>
    <xf numFmtId="49" fontId="25" fillId="34" borderId="1" xfId="0" applyNumberFormat="1" applyFont="1" applyFill="1" applyBorder="1" applyAlignment="1">
      <alignment horizontal="left" vertical="top"/>
    </xf>
    <xf numFmtId="0" fontId="24" fillId="36" borderId="1" xfId="0" quotePrefix="1" applyFont="1" applyFill="1" applyBorder="1" applyAlignment="1">
      <alignment horizontal="left" vertical="top" wrapText="1"/>
    </xf>
    <xf numFmtId="4" fontId="28" fillId="0" borderId="0" xfId="0" applyNumberFormat="1" applyFont="1" applyAlignment="1">
      <alignment vertical="center"/>
    </xf>
    <xf numFmtId="4" fontId="28" fillId="0" borderId="1" xfId="0" applyNumberFormat="1" applyFont="1" applyBorder="1" applyAlignment="1">
      <alignment horizontal="right" vertical="center"/>
    </xf>
    <xf numFmtId="49" fontId="28" fillId="0" borderId="1" xfId="0" applyNumberFormat="1" applyFont="1" applyBorder="1" applyAlignment="1">
      <alignment horizontal="center" vertical="center"/>
    </xf>
    <xf numFmtId="49" fontId="27" fillId="0" borderId="0" xfId="0" applyNumberFormat="1" applyFont="1" applyAlignment="1">
      <alignment horizontal="right" vertical="center"/>
    </xf>
    <xf numFmtId="1" fontId="28" fillId="0" borderId="1" xfId="0" applyNumberFormat="1" applyFont="1" applyBorder="1" applyAlignment="1">
      <alignment horizontal="center" vertical="center"/>
    </xf>
    <xf numFmtId="49" fontId="24" fillId="0" borderId="1" xfId="0" applyNumberFormat="1" applyFont="1" applyBorder="1" applyAlignment="1">
      <alignment horizontal="center"/>
    </xf>
    <xf numFmtId="1" fontId="24" fillId="0" borderId="1" xfId="0" applyNumberFormat="1" applyFont="1" applyBorder="1" applyAlignment="1">
      <alignment horizontal="center"/>
    </xf>
    <xf numFmtId="4" fontId="24" fillId="0" borderId="1" xfId="0" applyNumberFormat="1" applyFont="1" applyBorder="1" applyAlignment="1">
      <alignment horizontal="right"/>
    </xf>
    <xf numFmtId="0" fontId="24" fillId="0" borderId="1" xfId="0" applyFont="1" applyBorder="1" applyAlignment="1">
      <alignment horizontal="justify" vertical="justify" wrapText="1"/>
    </xf>
    <xf numFmtId="0" fontId="25" fillId="34" borderId="1" xfId="0" applyFont="1" applyFill="1" applyBorder="1" applyAlignment="1">
      <alignment horizontal="left" vertical="center"/>
    </xf>
    <xf numFmtId="0" fontId="24" fillId="0" borderId="1" xfId="0" applyFont="1" applyBorder="1" applyAlignment="1">
      <alignment horizontal="left" vertical="center"/>
    </xf>
    <xf numFmtId="0" fontId="28" fillId="0" borderId="1" xfId="0" applyFont="1" applyBorder="1" applyAlignment="1">
      <alignment horizontal="left" vertical="center"/>
    </xf>
    <xf numFmtId="0" fontId="28" fillId="0" borderId="1" xfId="0" applyFont="1" applyBorder="1" applyAlignment="1">
      <alignment horizontal="left" vertical="center" wrapText="1"/>
    </xf>
    <xf numFmtId="0" fontId="24" fillId="0" borderId="0" xfId="0" applyFont="1" applyAlignment="1">
      <alignment vertical="center" wrapText="1"/>
    </xf>
    <xf numFmtId="0" fontId="28"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vertical="center"/>
    </xf>
    <xf numFmtId="49" fontId="25" fillId="0" borderId="1" xfId="0" applyNumberFormat="1" applyFont="1" applyBorder="1" applyAlignment="1">
      <alignment horizontal="right" vertical="top"/>
    </xf>
    <xf numFmtId="4" fontId="24" fillId="36" borderId="1" xfId="0" applyNumberFormat="1" applyFont="1" applyFill="1" applyBorder="1" applyAlignment="1">
      <alignment horizontal="right"/>
    </xf>
    <xf numFmtId="49" fontId="24" fillId="0" borderId="0" xfId="0" applyNumberFormat="1" applyFont="1" applyAlignment="1">
      <alignment horizontal="left" vertical="center"/>
    </xf>
    <xf numFmtId="49" fontId="28" fillId="0" borderId="0" xfId="0" applyNumberFormat="1" applyFont="1" applyAlignment="1">
      <alignment horizontal="center"/>
    </xf>
    <xf numFmtId="49" fontId="27" fillId="0" borderId="0" xfId="0" applyNumberFormat="1" applyFont="1" applyAlignment="1">
      <alignment horizontal="center"/>
    </xf>
    <xf numFmtId="49" fontId="25" fillId="0" borderId="0" xfId="0" applyNumberFormat="1" applyFont="1" applyAlignment="1">
      <alignment vertical="top" wrapText="1"/>
    </xf>
    <xf numFmtId="49" fontId="24" fillId="0" borderId="0" xfId="0" applyNumberFormat="1" applyFont="1" applyAlignment="1">
      <alignment vertical="top"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5" fillId="34" borderId="11" xfId="0" applyFont="1" applyFill="1" applyBorder="1" applyAlignment="1">
      <alignment horizontal="left" vertical="center" wrapText="1"/>
    </xf>
    <xf numFmtId="0" fontId="25" fillId="34" borderId="12" xfId="0" applyFont="1" applyFill="1" applyBorder="1" applyAlignment="1">
      <alignment horizontal="left" vertical="center" wrapText="1"/>
    </xf>
    <xf numFmtId="0" fontId="25" fillId="35" borderId="16" xfId="0" applyFont="1" applyFill="1" applyBorder="1" applyAlignment="1">
      <alignment horizontal="left" vertical="top" wrapText="1"/>
    </xf>
    <xf numFmtId="0" fontId="25" fillId="35" borderId="17" xfId="0" applyFont="1" applyFill="1" applyBorder="1" applyAlignment="1">
      <alignment horizontal="left" vertical="top" wrapText="1"/>
    </xf>
    <xf numFmtId="0" fontId="25" fillId="35" borderId="18" xfId="0" applyFont="1" applyFill="1" applyBorder="1" applyAlignment="1">
      <alignment horizontal="left" vertical="top" wrapText="1"/>
    </xf>
    <xf numFmtId="0" fontId="25" fillId="35" borderId="14" xfId="0" applyFont="1" applyFill="1" applyBorder="1" applyAlignment="1">
      <alignment horizontal="left" vertical="top" wrapText="1"/>
    </xf>
    <xf numFmtId="49" fontId="25" fillId="0" borderId="0" xfId="0" applyNumberFormat="1" applyFont="1" applyAlignment="1">
      <alignment wrapText="1"/>
    </xf>
    <xf numFmtId="49" fontId="24" fillId="0" borderId="0" xfId="0" applyNumberFormat="1" applyFont="1" applyAlignment="1">
      <alignment wrapText="1"/>
    </xf>
    <xf numFmtId="0" fontId="24" fillId="0" borderId="11" xfId="0" applyFont="1" applyBorder="1" applyAlignment="1">
      <alignment horizontal="left" wrapText="1"/>
    </xf>
    <xf numFmtId="0" fontId="24" fillId="0" borderId="12" xfId="0" applyFont="1" applyBorder="1" applyAlignment="1">
      <alignment horizontal="left" wrapText="1"/>
    </xf>
    <xf numFmtId="0" fontId="25" fillId="34" borderId="11" xfId="0" applyFont="1" applyFill="1" applyBorder="1" applyAlignment="1">
      <alignment horizontal="left" wrapText="1"/>
    </xf>
    <xf numFmtId="0" fontId="25" fillId="34" borderId="12" xfId="0" applyFont="1" applyFill="1" applyBorder="1" applyAlignment="1">
      <alignment horizontal="left" wrapText="1"/>
    </xf>
    <xf numFmtId="0" fontId="25" fillId="35" borderId="16" xfId="0" applyFont="1" applyFill="1" applyBorder="1" applyAlignment="1">
      <alignment horizontal="left" wrapText="1"/>
    </xf>
    <xf numFmtId="0" fontId="25" fillId="35" borderId="17" xfId="0" applyFont="1" applyFill="1" applyBorder="1" applyAlignment="1">
      <alignment horizontal="left" wrapText="1"/>
    </xf>
    <xf numFmtId="0" fontId="24" fillId="0" borderId="21" xfId="0" applyFont="1" applyBorder="1" applyAlignment="1">
      <alignment horizontal="left" vertical="center" wrapText="1"/>
    </xf>
    <xf numFmtId="0" fontId="25" fillId="34" borderId="21" xfId="0" applyFont="1" applyFill="1" applyBorder="1" applyAlignment="1">
      <alignment horizontal="left" vertical="center" wrapText="1"/>
    </xf>
    <xf numFmtId="0" fontId="25" fillId="35" borderId="20" xfId="0" applyFont="1" applyFill="1" applyBorder="1" applyAlignment="1">
      <alignment horizontal="left" vertical="top" wrapText="1"/>
    </xf>
    <xf numFmtId="0" fontId="25" fillId="35" borderId="19" xfId="0" applyFont="1" applyFill="1" applyBorder="1" applyAlignment="1">
      <alignment horizontal="left" vertical="top" wrapText="1"/>
    </xf>
    <xf numFmtId="0" fontId="25" fillId="34" borderId="11" xfId="0" applyFont="1" applyFill="1" applyBorder="1" applyAlignment="1">
      <alignment horizontal="right" vertical="center" wrapText="1"/>
    </xf>
    <xf numFmtId="0" fontId="25" fillId="34" borderId="12" xfId="0" applyFont="1" applyFill="1" applyBorder="1" applyAlignment="1">
      <alignment horizontal="right" vertical="center" wrapText="1"/>
    </xf>
    <xf numFmtId="0" fontId="25" fillId="34" borderId="21" xfId="0" applyFont="1" applyFill="1" applyBorder="1" applyAlignment="1">
      <alignment horizontal="right" vertical="center" wrapText="1"/>
    </xf>
    <xf numFmtId="2" fontId="24" fillId="0" borderId="0" xfId="0" applyNumberFormat="1" applyFont="1"/>
    <xf numFmtId="2" fontId="25" fillId="35" borderId="1" xfId="0" applyNumberFormat="1" applyFont="1" applyFill="1" applyBorder="1" applyAlignment="1">
      <alignment horizontal="center" wrapText="1"/>
    </xf>
    <xf numFmtId="2" fontId="26" fillId="34" borderId="1" xfId="0" applyNumberFormat="1" applyFont="1" applyFill="1" applyBorder="1" applyAlignment="1">
      <alignment horizontal="center"/>
    </xf>
    <xf numFmtId="2" fontId="24" fillId="0" borderId="1" xfId="0" applyNumberFormat="1" applyFont="1" applyBorder="1" applyAlignment="1">
      <alignment horizontal="center"/>
    </xf>
    <xf numFmtId="2" fontId="25" fillId="34" borderId="1" xfId="0" applyNumberFormat="1" applyFont="1" applyFill="1" applyBorder="1" applyAlignment="1">
      <alignment horizontal="center"/>
    </xf>
    <xf numFmtId="2" fontId="27" fillId="0" borderId="0" xfId="0" applyNumberFormat="1" applyFont="1"/>
    <xf numFmtId="4" fontId="25" fillId="34" borderId="1" xfId="0" applyNumberFormat="1" applyFont="1" applyFill="1" applyBorder="1" applyAlignment="1">
      <alignment horizontal="right" vertical="center"/>
    </xf>
    <xf numFmtId="49" fontId="24" fillId="0" borderId="1" xfId="0" applyNumberFormat="1" applyFont="1" applyBorder="1" applyAlignment="1">
      <alignment horizontal="center"/>
    </xf>
    <xf numFmtId="1" fontId="24" fillId="0" borderId="1" xfId="0" applyNumberFormat="1" applyFont="1" applyBorder="1" applyAlignment="1">
      <alignment horizontal="center"/>
    </xf>
    <xf numFmtId="4" fontId="24" fillId="0" borderId="1" xfId="0" applyNumberFormat="1" applyFont="1" applyBorder="1" applyAlignment="1">
      <alignment horizontal="right"/>
    </xf>
    <xf numFmtId="4" fontId="24" fillId="0" borderId="1" xfId="0" applyNumberFormat="1" applyFont="1" applyBorder="1" applyAlignment="1">
      <alignment horizontal="right" vertical="center"/>
    </xf>
    <xf numFmtId="0" fontId="24" fillId="0" borderId="1" xfId="0" applyFont="1" applyBorder="1" applyAlignment="1">
      <alignment horizontal="justify" vertical="justify" wrapText="1"/>
    </xf>
    <xf numFmtId="0" fontId="24" fillId="0" borderId="1" xfId="0" applyFont="1" applyBorder="1" applyAlignment="1">
      <alignment horizontal="justify" vertical="top" wrapText="1"/>
    </xf>
  </cellXfs>
  <cellStyles count="94">
    <cellStyle name="20% - Accent1 2" xfId="4" xr:uid="{BA4E5251-6A5B-4197-975E-D1B592434FC6}"/>
    <cellStyle name="20% - Accent2 2" xfId="5" xr:uid="{B1F2FD30-6E54-4C56-96C7-DBF8A326F207}"/>
    <cellStyle name="20% - Accent3 2" xfId="6" xr:uid="{BEA0D781-B325-45F0-9D88-4E2C45981326}"/>
    <cellStyle name="20% - Accent4 2" xfId="7" xr:uid="{566F056A-7E79-4011-B706-B18249C65DC6}"/>
    <cellStyle name="20% - Accent5 2" xfId="8" xr:uid="{83FC2F90-4F15-42E7-A7FB-9B5FEF2A1737}"/>
    <cellStyle name="20% - Accent6 2" xfId="9" xr:uid="{05AA95C5-1878-4389-990A-C85F1112A595}"/>
    <cellStyle name="40% - Accent1 2" xfId="10" xr:uid="{C9444F8A-9C35-4B91-A2C5-DBFAC8B9D39D}"/>
    <cellStyle name="40% - Accent2 2" xfId="11" xr:uid="{B7AB7B01-134C-4B51-A717-C2C21BF261EA}"/>
    <cellStyle name="40% - Accent3 2" xfId="12" xr:uid="{E0DA40F8-2092-4948-934D-36B212E87319}"/>
    <cellStyle name="40% - Accent4 2" xfId="13" xr:uid="{E3DECF67-BD01-4DE3-8F6E-3D3E8D5F42A0}"/>
    <cellStyle name="40% - Accent5 2" xfId="14" xr:uid="{CDEC4EC8-AA81-4CF8-B8F1-9233916308C5}"/>
    <cellStyle name="40% - Accent6 2" xfId="15" xr:uid="{77CE6B95-7B20-49D9-99FF-D04E45475376}"/>
    <cellStyle name="60% - Accent1 2" xfId="16" xr:uid="{99AB262F-7D35-4ADC-A3AA-46256A02EE35}"/>
    <cellStyle name="60% - Accent1 3" xfId="17" xr:uid="{E9F22A8E-B20F-42D5-94F3-58A7D575AEFA}"/>
    <cellStyle name="60% - Accent2 2" xfId="18" xr:uid="{00C39221-6881-420C-AFDC-BB9DBDC3F673}"/>
    <cellStyle name="60% - Accent2 3" xfId="19" xr:uid="{10C9D7E6-FDA5-421F-9BB9-C115AF4A0ACC}"/>
    <cellStyle name="60% - Accent3 2" xfId="20" xr:uid="{996C2D1A-623E-4203-916C-BB30D054C997}"/>
    <cellStyle name="60% - Accent3 3" xfId="21" xr:uid="{1B0055DA-FCCA-436E-AA26-04C41F214E64}"/>
    <cellStyle name="60% - Accent4 2" xfId="22" xr:uid="{17A2C201-1651-4BDC-BA76-97D8E98AC7CD}"/>
    <cellStyle name="60% - Accent4 3" xfId="23" xr:uid="{4585291F-360A-4312-B6F7-6908CA756CB2}"/>
    <cellStyle name="60% - Accent5 2" xfId="24" xr:uid="{85A0BF55-0DF7-458C-8D03-9935C7D233D0}"/>
    <cellStyle name="60% - Accent5 3" xfId="25" xr:uid="{09AC2EE8-0CDD-4C49-92F7-6342AADB59D9}"/>
    <cellStyle name="60% - Accent6 2" xfId="26" xr:uid="{D3A7ACD1-0B6E-4A6C-9767-FE7613395E18}"/>
    <cellStyle name="60% - Accent6 3" xfId="27" xr:uid="{6C96ED05-BCF0-49A9-B59B-DB74DB21030E}"/>
    <cellStyle name="Accent1 2" xfId="28" xr:uid="{F90C1E86-E960-4FE9-A274-A5AA87036B82}"/>
    <cellStyle name="Accent2 2" xfId="29" xr:uid="{CC1A08E8-5F50-4F43-A4A8-8485F5EEB7F8}"/>
    <cellStyle name="Accent3 2" xfId="30" xr:uid="{640F8AE3-3D84-4B3D-9BCE-BD6C15CA60DF}"/>
    <cellStyle name="Accent4 2" xfId="31" xr:uid="{E271779B-DC16-450D-8FB6-1C35C7730D22}"/>
    <cellStyle name="Accent5 2" xfId="32" xr:uid="{26BAA4F5-7FDD-44A2-A280-3CB63BB07374}"/>
    <cellStyle name="Accent6 2" xfId="33" xr:uid="{7B39C4A7-0907-4621-8A66-4842066AA091}"/>
    <cellStyle name="Bad 2" xfId="34" xr:uid="{55C5233A-C80E-49F3-A306-6921A9835771}"/>
    <cellStyle name="Calculation 2" xfId="36" xr:uid="{DB5A226B-5249-4259-8A76-77C9553C8C02}"/>
    <cellStyle name="Calculation 2 2" xfId="37" xr:uid="{01E3AD94-4AF3-4EB6-B72C-E4A907AAC909}"/>
    <cellStyle name="Calculation 2 3" xfId="38" xr:uid="{38FE0FD6-3845-40C3-BDF2-5C913525545A}"/>
    <cellStyle name="Calculation 3" xfId="39" xr:uid="{EA91C663-947B-4E38-A626-A818EBAEA9E5}"/>
    <cellStyle name="Calculation 4" xfId="35" xr:uid="{5447C762-5EA0-42F7-B4C0-4231B43F87FF}"/>
    <cellStyle name="Check Cell 2" xfId="40" xr:uid="{3D4D924B-967C-4068-A889-4CAED9BD20C1}"/>
    <cellStyle name="Explanatory Text 2" xfId="41" xr:uid="{AEC84F4B-2D27-4CA8-A4A8-70E252D8740F}"/>
    <cellStyle name="Good 2" xfId="42" xr:uid="{E7522920-A496-4B66-B62C-44B937CB04B4}"/>
    <cellStyle name="Heading 1 2" xfId="43" xr:uid="{BAB0231F-39AA-4F99-BD6D-3108CDBF73A9}"/>
    <cellStyle name="Heading 2 2" xfId="44" xr:uid="{F7502662-8FEA-44FE-AB1B-A145376C6695}"/>
    <cellStyle name="Heading 3 2" xfId="45" xr:uid="{5C295B05-7022-4B02-BDD0-BA9E34C12D12}"/>
    <cellStyle name="Heading 4 2" xfId="46" xr:uid="{1B72C2D4-2AB0-4A12-8F95-FA09747A5360}"/>
    <cellStyle name="Input 2" xfId="47" xr:uid="{8F45B128-5A04-49EB-BB40-411C1E98012D}"/>
    <cellStyle name="Linked Cell 2" xfId="48" xr:uid="{AA0A7166-BA27-4D56-9F4C-BB9F91BAFE0A}"/>
    <cellStyle name="Neutral 2" xfId="49" xr:uid="{E0E6C3DD-FA05-4507-8814-2E408BCB8729}"/>
    <cellStyle name="Neutral 3" xfId="50" xr:uid="{DF8B64ED-4A30-4BB6-A2F8-FD32E88CD5C5}"/>
    <cellStyle name="Normal" xfId="0" builtinId="0"/>
    <cellStyle name="Normal 10" xfId="51" xr:uid="{312505BA-44DB-4A42-A547-173339161561}"/>
    <cellStyle name="Normal 11" xfId="52" xr:uid="{379003B5-17DA-4A81-AF4F-8D198335CF01}"/>
    <cellStyle name="Normal 12" xfId="53" xr:uid="{A06F9A04-0C34-47D1-A91F-EB35A08E313A}"/>
    <cellStyle name="Normal 12 2" xfId="54" xr:uid="{E3BE3B25-A9BE-472D-9161-EA2C88BCC98D}"/>
    <cellStyle name="Normal 13" xfId="55" xr:uid="{79F40DA0-D4BC-403F-940A-93B9E0BB2AD4}"/>
    <cellStyle name="Normal 2" xfId="56" xr:uid="{41F5EF58-3F2C-444D-9D43-F188C7BAC9F3}"/>
    <cellStyle name="Normal 2 2" xfId="92" xr:uid="{CA9B1E5D-180E-4202-956F-6CFF69FF4258}"/>
    <cellStyle name="Normal 3" xfId="57" xr:uid="{FB0A0FD7-C61B-4762-8929-30AD69BF9C17}"/>
    <cellStyle name="Normal 4" xfId="1" xr:uid="{00000000-0005-0000-0000-000001000000}"/>
    <cellStyle name="Normal 4 2" xfId="59" xr:uid="{8093A1E8-F7B0-4084-B000-45DD766530CD}"/>
    <cellStyle name="Normal 4 3" xfId="58" xr:uid="{BA627D10-B2CA-4D9D-A0A1-051167B818DC}"/>
    <cellStyle name="Normal 5" xfId="2" xr:uid="{00000000-0005-0000-0000-000002000000}"/>
    <cellStyle name="Normal 5 2" xfId="61" xr:uid="{98D6C63D-3F68-4705-A498-1C35D879E528}"/>
    <cellStyle name="Normal 5 3" xfId="60" xr:uid="{30654AC1-7242-42D4-8B7E-2D6829D5FCB7}"/>
    <cellStyle name="Normal 54" xfId="62" xr:uid="{19C6D408-BEFF-4EFD-AFBC-0B1A0F9ABA0F}"/>
    <cellStyle name="Normal 6" xfId="3" xr:uid="{00000000-0005-0000-0000-000003000000}"/>
    <cellStyle name="Normal 6 2" xfId="64" xr:uid="{ACF6A68E-5117-4879-B373-D6711EDABB05}"/>
    <cellStyle name="Normal 6 3" xfId="63" xr:uid="{F940F3DA-9D36-410D-BBE5-43340F0B332C}"/>
    <cellStyle name="Normal 7" xfId="65" xr:uid="{8C0EAE7A-8539-43AF-B045-DFA8725961C8}"/>
    <cellStyle name="Normal 7 2" xfId="66" xr:uid="{C9972885-2E78-478D-ABD5-07FBBD009409}"/>
    <cellStyle name="Normal 7 2 2" xfId="67" xr:uid="{327C0893-8223-4451-8C3D-8586005ACD81}"/>
    <cellStyle name="Normal 7 3" xfId="68" xr:uid="{21CCF160-C0A9-4C4E-BE79-D38F0C38C878}"/>
    <cellStyle name="Normal 70" xfId="69" xr:uid="{C4230122-A9B1-4AD4-9D03-3906C43BCB2A}"/>
    <cellStyle name="Normal 8" xfId="70" xr:uid="{E8231054-101C-4EAA-A512-D557B500AA8A}"/>
    <cellStyle name="Normal 8 2" xfId="71" xr:uid="{7DB5D373-A0EC-46A2-95BC-A4CF1C1DA4A4}"/>
    <cellStyle name="Normal 8 2 2" xfId="72" xr:uid="{F29B5613-A696-4CA9-9BF4-15ACFDBE8C23}"/>
    <cellStyle name="Normal 8 3" xfId="73" xr:uid="{F0184D05-1C0E-4579-B822-4A12469CC348}"/>
    <cellStyle name="Normal 8 4" xfId="74" xr:uid="{51C6B7E6-CDF4-4989-B169-BBA48A5A72D1}"/>
    <cellStyle name="Normal 8 4 2" xfId="75" xr:uid="{BB76B43D-9F5A-4DBA-9CF6-25A224AC98B9}"/>
    <cellStyle name="Normal 9" xfId="76" xr:uid="{3949457E-6C15-4C92-B523-3B529EB57341}"/>
    <cellStyle name="Normal 9 2" xfId="77" xr:uid="{4E992EE9-2EF8-4A79-93A7-8E913C515F9D}"/>
    <cellStyle name="Note 2" xfId="78" xr:uid="{31AE40C1-125A-4548-B3F2-B9D5CA657CB7}"/>
    <cellStyle name="Note 2 2" xfId="79" xr:uid="{B75BF631-CA3D-454E-AA35-357591E35B78}"/>
    <cellStyle name="Note 2 2 2" xfId="80" xr:uid="{AB01DC36-2F31-42CF-AE5A-22B8A1EF1434}"/>
    <cellStyle name="Note 2 2 3" xfId="81" xr:uid="{C6757350-295C-473B-B8DF-EA3FA7351A5B}"/>
    <cellStyle name="Note 2 3" xfId="82" xr:uid="{A14C8B99-ADC8-417D-B818-EBB102EAB8C4}"/>
    <cellStyle name="Note 3" xfId="83" xr:uid="{0EC3C16D-2F7E-4040-86BF-7D4BDB09281B}"/>
    <cellStyle name="Output 2" xfId="85" xr:uid="{928FCB5C-95EC-47BC-9F1E-E3C44B8AB563}"/>
    <cellStyle name="Output 2 2" xfId="86" xr:uid="{CCB2EF7F-F261-476A-961B-229E66E7B435}"/>
    <cellStyle name="Output 2 3" xfId="87" xr:uid="{FD23B553-4883-4FBC-9EBE-BD5209FD7FD1}"/>
    <cellStyle name="Output 3" xfId="88" xr:uid="{7C1F15C4-3BAA-4295-B65F-6DE8DC3D8F1E}"/>
    <cellStyle name="Output 4" xfId="84" xr:uid="{4526EAEC-C9B1-41C3-A5B4-9EF1EA54298A}"/>
    <cellStyle name="Standard 2" xfId="93" xr:uid="{D2C74F5B-0B45-4CE0-B59B-311770DC7991}"/>
    <cellStyle name="Title 2" xfId="89" xr:uid="{4A13788E-1BD4-4DDC-B456-CAD0E41D4B67}"/>
    <cellStyle name="Total 2" xfId="90" xr:uid="{D6FA7378-9EE0-4693-AE1D-91BAD331AAD8}"/>
    <cellStyle name="Warning Text 2" xfId="91" xr:uid="{A43721E5-9ADE-4AA1-AB7D-4A2E94D187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wmf"/></Relationships>
</file>

<file path=xl/drawings/_rels/drawing5.xml.rels><?xml version="1.0" encoding="UTF-8" standalone="yes"?>
<Relationships xmlns="http://schemas.openxmlformats.org/package/2006/relationships"><Relationship Id="rId1" Type="http://schemas.openxmlformats.org/officeDocument/2006/relationships/image" Target="../media/image4.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152400</xdr:colOff>
      <xdr:row>41</xdr:row>
      <xdr:rowOff>30480</xdr:rowOff>
    </xdr:from>
    <xdr:to>
      <xdr:col>5</xdr:col>
      <xdr:colOff>784860</xdr:colOff>
      <xdr:row>42</xdr:row>
      <xdr:rowOff>106680</xdr:rowOff>
    </xdr:to>
    <xdr:pic>
      <xdr:nvPicPr>
        <xdr:cNvPr id="3" name="Picture 2">
          <a:extLst>
            <a:ext uri="{FF2B5EF4-FFF2-40B4-BE49-F238E27FC236}">
              <a16:creationId xmlns:a16="http://schemas.microsoft.com/office/drawing/2014/main" id="{25F0B9DD-F922-4989-8A60-9B6A60577D72}"/>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b="15370"/>
        <a:stretch/>
      </xdr:blipFill>
      <xdr:spPr>
        <a:xfrm>
          <a:off x="5288280" y="20086320"/>
          <a:ext cx="1287780" cy="411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350521</xdr:colOff>
      <xdr:row>33</xdr:row>
      <xdr:rowOff>22860</xdr:rowOff>
    </xdr:from>
    <xdr:to>
      <xdr:col>5</xdr:col>
      <xdr:colOff>937261</xdr:colOff>
      <xdr:row>34</xdr:row>
      <xdr:rowOff>116607</xdr:rowOff>
    </xdr:to>
    <xdr:pic>
      <xdr:nvPicPr>
        <xdr:cNvPr id="2" name="Picture 1" descr="A close-up of a signature&#10;&#10;Description automatically generated">
          <a:extLst>
            <a:ext uri="{FF2B5EF4-FFF2-40B4-BE49-F238E27FC236}">
              <a16:creationId xmlns:a16="http://schemas.microsoft.com/office/drawing/2014/main" id="{E73024B8-7606-4810-9DFC-786791508F26}"/>
            </a:ext>
          </a:extLst>
        </xdr:cNvPr>
        <xdr:cNvPicPr>
          <a:picLocks noChangeAspect="1"/>
        </xdr:cNvPicPr>
      </xdr:nvPicPr>
      <xdr:blipFill>
        <a:blip xmlns:r="http://schemas.openxmlformats.org/officeDocument/2006/relationships" r:embed="rId1"/>
        <a:stretch>
          <a:fillRect/>
        </a:stretch>
      </xdr:blipFill>
      <xdr:spPr>
        <a:xfrm>
          <a:off x="5486401" y="8321040"/>
          <a:ext cx="1242060" cy="3909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289560</xdr:colOff>
      <xdr:row>97</xdr:row>
      <xdr:rowOff>38100</xdr:rowOff>
    </xdr:from>
    <xdr:to>
      <xdr:col>5</xdr:col>
      <xdr:colOff>922570</xdr:colOff>
      <xdr:row>98</xdr:row>
      <xdr:rowOff>127635</xdr:rowOff>
    </xdr:to>
    <xdr:pic>
      <xdr:nvPicPr>
        <xdr:cNvPr id="2" name="Picture 1" descr="ivana potpis.jpg">
          <a:extLst>
            <a:ext uri="{FF2B5EF4-FFF2-40B4-BE49-F238E27FC236}">
              <a16:creationId xmlns:a16="http://schemas.microsoft.com/office/drawing/2014/main" id="{F9CAB6EA-9E82-4BFA-8BD2-11673E8FE7BD}"/>
            </a:ext>
          </a:extLst>
        </xdr:cNvPr>
        <xdr:cNvPicPr/>
      </xdr:nvPicPr>
      <xdr:blipFill>
        <a:blip xmlns:r="http://schemas.openxmlformats.org/officeDocument/2006/relationships" r:embed="rId1" cstate="print"/>
        <a:stretch>
          <a:fillRect/>
        </a:stretch>
      </xdr:blipFill>
      <xdr:spPr>
        <a:xfrm>
          <a:off x="5425440" y="62285880"/>
          <a:ext cx="1288330" cy="4171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372718</xdr:colOff>
      <xdr:row>67</xdr:row>
      <xdr:rowOff>82827</xdr:rowOff>
    </xdr:from>
    <xdr:to>
      <xdr:col>5</xdr:col>
      <xdr:colOff>662609</xdr:colOff>
      <xdr:row>69</xdr:row>
      <xdr:rowOff>122312</xdr:rowOff>
    </xdr:to>
    <xdr:pic>
      <xdr:nvPicPr>
        <xdr:cNvPr id="2" name="Picture 1064412312">
          <a:extLst>
            <a:ext uri="{FF2B5EF4-FFF2-40B4-BE49-F238E27FC236}">
              <a16:creationId xmlns:a16="http://schemas.microsoft.com/office/drawing/2014/main" id="{26265B65-569E-4BDD-B44F-605BC46F9E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6218" y="10991023"/>
          <a:ext cx="944217" cy="569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372718</xdr:colOff>
      <xdr:row>19</xdr:row>
      <xdr:rowOff>82827</xdr:rowOff>
    </xdr:from>
    <xdr:to>
      <xdr:col>5</xdr:col>
      <xdr:colOff>662609</xdr:colOff>
      <xdr:row>21</xdr:row>
      <xdr:rowOff>122312</xdr:rowOff>
    </xdr:to>
    <xdr:pic>
      <xdr:nvPicPr>
        <xdr:cNvPr id="2" name="Picture 1064412312">
          <a:extLst>
            <a:ext uri="{FF2B5EF4-FFF2-40B4-BE49-F238E27FC236}">
              <a16:creationId xmlns:a16="http://schemas.microsoft.com/office/drawing/2014/main" id="{F945B509-0290-4811-9786-074849A70C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8598" y="14515107"/>
          <a:ext cx="945211" cy="58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341EE-46BE-49A2-B11E-C1D0642E91A3}">
  <dimension ref="A1:F43"/>
  <sheetViews>
    <sheetView topLeftCell="A21" workbookViewId="0">
      <selection activeCell="A44" sqref="A44"/>
    </sheetView>
  </sheetViews>
  <sheetFormatPr defaultColWidth="8.75" defaultRowHeight="14.25"/>
  <cols>
    <col min="1" max="1" width="5.125" style="54" customWidth="1"/>
    <col min="2" max="2" width="50.625" style="63" customWidth="1"/>
    <col min="3" max="3" width="5.125" style="91" customWidth="1"/>
    <col min="4" max="4" width="6.625" style="163" customWidth="1"/>
    <col min="5" max="5" width="8.625" style="89" customWidth="1"/>
    <col min="6" max="6" width="12.625" style="89" customWidth="1"/>
    <col min="7" max="16384" width="8.75" style="41"/>
  </cols>
  <sheetData>
    <row r="1" spans="1:6" ht="13.9" customHeight="1">
      <c r="A1" s="138" t="s">
        <v>51</v>
      </c>
      <c r="B1" s="138"/>
      <c r="C1" s="138"/>
      <c r="D1" s="138"/>
      <c r="E1" s="138"/>
      <c r="F1" s="138"/>
    </row>
    <row r="2" spans="1:6" ht="13.9" customHeight="1">
      <c r="A2" s="139" t="s">
        <v>76</v>
      </c>
      <c r="B2" s="139"/>
      <c r="C2" s="139"/>
      <c r="D2" s="139"/>
      <c r="E2" s="139"/>
      <c r="F2" s="139"/>
    </row>
    <row r="3" spans="1:6" ht="13.9" customHeight="1">
      <c r="A3" s="138" t="s">
        <v>77</v>
      </c>
      <c r="B3" s="138"/>
      <c r="C3" s="138"/>
      <c r="D3" s="138"/>
      <c r="E3" s="138"/>
      <c r="F3" s="138"/>
    </row>
    <row r="4" spans="1:6">
      <c r="A4" s="19" t="s">
        <v>73</v>
      </c>
      <c r="B4" s="21"/>
      <c r="F4" s="88"/>
    </row>
    <row r="5" spans="1:6" ht="41.25">
      <c r="A5" s="11" t="s">
        <v>2</v>
      </c>
      <c r="B5" s="59" t="s">
        <v>6</v>
      </c>
      <c r="C5" s="86" t="s">
        <v>4</v>
      </c>
      <c r="D5" s="164" t="s">
        <v>3</v>
      </c>
      <c r="E5" s="84" t="s">
        <v>7</v>
      </c>
      <c r="F5" s="84" t="s">
        <v>8</v>
      </c>
    </row>
    <row r="6" spans="1:6">
      <c r="A6" s="70" t="s">
        <v>78</v>
      </c>
      <c r="B6" s="40" t="s">
        <v>79</v>
      </c>
      <c r="C6" s="82"/>
      <c r="D6" s="165"/>
      <c r="E6" s="101"/>
      <c r="F6" s="101"/>
    </row>
    <row r="7" spans="1:6" ht="28.5">
      <c r="A7" s="71" t="s">
        <v>80</v>
      </c>
      <c r="B7" s="39" t="s">
        <v>251</v>
      </c>
      <c r="C7" s="121" t="s">
        <v>81</v>
      </c>
      <c r="D7" s="166">
        <v>437</v>
      </c>
      <c r="E7" s="123">
        <v>165</v>
      </c>
      <c r="F7" s="123">
        <f>D7*E7</f>
        <v>72105</v>
      </c>
    </row>
    <row r="8" spans="1:6" ht="156.75">
      <c r="A8" s="71" t="s">
        <v>82</v>
      </c>
      <c r="B8" s="38" t="s">
        <v>252</v>
      </c>
      <c r="C8" s="121" t="s">
        <v>83</v>
      </c>
      <c r="D8" s="166">
        <v>274.95999999999998</v>
      </c>
      <c r="E8" s="123">
        <v>800</v>
      </c>
      <c r="F8" s="123">
        <f t="shared" ref="F8:F10" si="0">D8*E8</f>
        <v>219967.99999999997</v>
      </c>
    </row>
    <row r="9" spans="1:6" ht="142.5">
      <c r="A9" s="71" t="s">
        <v>84</v>
      </c>
      <c r="B9" s="38" t="s">
        <v>253</v>
      </c>
      <c r="C9" s="102" t="s">
        <v>0</v>
      </c>
      <c r="D9" s="166">
        <v>50</v>
      </c>
      <c r="E9" s="123">
        <v>12</v>
      </c>
      <c r="F9" s="123">
        <f t="shared" si="0"/>
        <v>600</v>
      </c>
    </row>
    <row r="10" spans="1:6" ht="99.75">
      <c r="A10" s="71" t="s">
        <v>85</v>
      </c>
      <c r="B10" s="37" t="s">
        <v>254</v>
      </c>
      <c r="C10" s="121" t="s">
        <v>83</v>
      </c>
      <c r="D10" s="166">
        <v>1153.3499999999999</v>
      </c>
      <c r="E10" s="123">
        <v>800</v>
      </c>
      <c r="F10" s="123">
        <f t="shared" si="0"/>
        <v>922679.99999999988</v>
      </c>
    </row>
    <row r="11" spans="1:6">
      <c r="A11" s="50"/>
      <c r="B11" s="61" t="s">
        <v>86</v>
      </c>
      <c r="C11" s="82"/>
      <c r="D11" s="167"/>
      <c r="E11" s="80"/>
      <c r="F11" s="80">
        <f>SUM(F7:F10)</f>
        <v>1215353</v>
      </c>
    </row>
    <row r="12" spans="1:6">
      <c r="A12" s="49"/>
      <c r="B12" s="60"/>
      <c r="C12" s="121"/>
      <c r="D12" s="166"/>
      <c r="E12" s="123"/>
      <c r="F12" s="123"/>
    </row>
    <row r="13" spans="1:6">
      <c r="A13" s="70" t="s">
        <v>87</v>
      </c>
      <c r="B13" s="40" t="s">
        <v>88</v>
      </c>
      <c r="C13" s="82"/>
      <c r="D13" s="167"/>
      <c r="E13" s="80"/>
      <c r="F13" s="80"/>
    </row>
    <row r="14" spans="1:6" ht="114">
      <c r="A14" s="71" t="s">
        <v>89</v>
      </c>
      <c r="B14" s="38" t="s">
        <v>106</v>
      </c>
      <c r="C14" s="121" t="s">
        <v>90</v>
      </c>
      <c r="D14" s="166">
        <v>409.5</v>
      </c>
      <c r="E14" s="123">
        <v>1100</v>
      </c>
      <c r="F14" s="123">
        <f t="shared" ref="F14:F16" si="1">D14*E14</f>
        <v>450450</v>
      </c>
    </row>
    <row r="15" spans="1:6" ht="71.25">
      <c r="A15" s="71" t="s">
        <v>91</v>
      </c>
      <c r="B15" s="38" t="s">
        <v>107</v>
      </c>
      <c r="C15" s="121" t="s">
        <v>90</v>
      </c>
      <c r="D15" s="166">
        <v>409.51</v>
      </c>
      <c r="E15" s="123">
        <v>560</v>
      </c>
      <c r="F15" s="123">
        <f t="shared" si="1"/>
        <v>229325.6</v>
      </c>
    </row>
    <row r="16" spans="1:6" ht="28.5">
      <c r="A16" s="71" t="s">
        <v>92</v>
      </c>
      <c r="B16" s="36" t="s">
        <v>108</v>
      </c>
      <c r="C16" s="121" t="s">
        <v>83</v>
      </c>
      <c r="D16" s="166">
        <v>1146.28908</v>
      </c>
      <c r="E16" s="123">
        <v>150</v>
      </c>
      <c r="F16" s="123">
        <f t="shared" si="1"/>
        <v>171943.36199999999</v>
      </c>
    </row>
    <row r="17" spans="1:6">
      <c r="A17" s="50"/>
      <c r="B17" s="61" t="s">
        <v>93</v>
      </c>
      <c r="C17" s="82"/>
      <c r="D17" s="167"/>
      <c r="E17" s="80"/>
      <c r="F17" s="80">
        <f>SUM(F14:F16)</f>
        <v>851718.96199999994</v>
      </c>
    </row>
    <row r="18" spans="1:6">
      <c r="A18" s="49"/>
      <c r="B18" s="62"/>
      <c r="C18" s="121"/>
      <c r="D18" s="166"/>
      <c r="E18" s="123"/>
      <c r="F18" s="123"/>
    </row>
    <row r="19" spans="1:6">
      <c r="A19" s="70" t="s">
        <v>94</v>
      </c>
      <c r="B19" s="40" t="s">
        <v>95</v>
      </c>
      <c r="C19" s="82"/>
      <c r="D19" s="167"/>
      <c r="E19" s="80"/>
      <c r="F19" s="80"/>
    </row>
    <row r="20" spans="1:6" ht="242.25">
      <c r="A20" s="71" t="s">
        <v>96</v>
      </c>
      <c r="B20" s="38" t="s">
        <v>255</v>
      </c>
      <c r="C20" s="121" t="s">
        <v>90</v>
      </c>
      <c r="D20" s="166">
        <v>171.94</v>
      </c>
      <c r="E20" s="123">
        <v>3500</v>
      </c>
      <c r="F20" s="123">
        <f t="shared" ref="F20:F25" si="2">D20*E20</f>
        <v>601790</v>
      </c>
    </row>
    <row r="21" spans="1:6" ht="242.25">
      <c r="A21" s="71" t="s">
        <v>97</v>
      </c>
      <c r="B21" s="38" t="s">
        <v>256</v>
      </c>
      <c r="C21" s="121" t="s">
        <v>90</v>
      </c>
      <c r="D21" s="166">
        <v>226.76</v>
      </c>
      <c r="E21" s="123">
        <v>3400</v>
      </c>
      <c r="F21" s="123">
        <f t="shared" si="2"/>
        <v>770984</v>
      </c>
    </row>
    <row r="22" spans="1:6" ht="71.25">
      <c r="A22" s="71" t="s">
        <v>98</v>
      </c>
      <c r="B22" s="35" t="s">
        <v>257</v>
      </c>
      <c r="C22" s="121" t="s">
        <v>83</v>
      </c>
      <c r="D22" s="166">
        <v>1146.27</v>
      </c>
      <c r="E22" s="123">
        <v>3200</v>
      </c>
      <c r="F22" s="123">
        <f t="shared" si="2"/>
        <v>3668064</v>
      </c>
    </row>
    <row r="23" spans="1:6" ht="71.25">
      <c r="A23" s="71" t="s">
        <v>99</v>
      </c>
      <c r="B23" s="35" t="s">
        <v>258</v>
      </c>
      <c r="C23" s="121" t="s">
        <v>83</v>
      </c>
      <c r="D23" s="166">
        <v>7.08</v>
      </c>
      <c r="E23" s="123">
        <v>3600</v>
      </c>
      <c r="F23" s="123">
        <f t="shared" si="2"/>
        <v>25488</v>
      </c>
    </row>
    <row r="24" spans="1:6">
      <c r="A24" s="71" t="s">
        <v>100</v>
      </c>
      <c r="B24" s="35" t="s">
        <v>259</v>
      </c>
      <c r="C24" s="121" t="s">
        <v>81</v>
      </c>
      <c r="D24" s="166">
        <v>437</v>
      </c>
      <c r="E24" s="123">
        <v>3000</v>
      </c>
      <c r="F24" s="123">
        <f t="shared" si="2"/>
        <v>1311000</v>
      </c>
    </row>
    <row r="25" spans="1:6">
      <c r="A25" s="71" t="s">
        <v>101</v>
      </c>
      <c r="B25" s="35" t="s">
        <v>260</v>
      </c>
      <c r="C25" s="121" t="s">
        <v>81</v>
      </c>
      <c r="D25" s="166">
        <v>610</v>
      </c>
      <c r="E25" s="123">
        <v>2400</v>
      </c>
      <c r="F25" s="123">
        <f t="shared" si="2"/>
        <v>1464000</v>
      </c>
    </row>
    <row r="26" spans="1:6">
      <c r="A26" s="50"/>
      <c r="B26" s="61" t="s">
        <v>102</v>
      </c>
      <c r="C26" s="82"/>
      <c r="D26" s="167"/>
      <c r="E26" s="80"/>
      <c r="F26" s="80">
        <f>SUM(F20:F25)</f>
        <v>7841326</v>
      </c>
    </row>
    <row r="27" spans="1:6">
      <c r="C27" s="41"/>
    </row>
    <row r="28" spans="1:6">
      <c r="C28" s="41"/>
    </row>
    <row r="29" spans="1:6">
      <c r="C29" s="41"/>
    </row>
    <row r="30" spans="1:6">
      <c r="A30" s="56" t="s">
        <v>10</v>
      </c>
      <c r="B30" s="144" t="s">
        <v>12</v>
      </c>
      <c r="C30" s="145"/>
      <c r="D30" s="145"/>
      <c r="E30" s="145"/>
      <c r="F30" s="26" t="s">
        <v>9</v>
      </c>
    </row>
    <row r="31" spans="1:6" ht="27.75">
      <c r="A31" s="57" t="s">
        <v>11</v>
      </c>
      <c r="B31" s="146" t="s">
        <v>250</v>
      </c>
      <c r="C31" s="147"/>
      <c r="D31" s="147"/>
      <c r="E31" s="147"/>
      <c r="F31" s="99" t="s">
        <v>13</v>
      </c>
    </row>
    <row r="32" spans="1:6">
      <c r="A32" s="71" t="s">
        <v>78</v>
      </c>
      <c r="B32" s="140" t="s">
        <v>79</v>
      </c>
      <c r="C32" s="141"/>
      <c r="D32" s="141"/>
      <c r="E32" s="141"/>
      <c r="F32" s="123">
        <f>F11</f>
        <v>1215353</v>
      </c>
    </row>
    <row r="33" spans="1:6">
      <c r="A33" s="71" t="s">
        <v>87</v>
      </c>
      <c r="B33" s="140" t="s">
        <v>88</v>
      </c>
      <c r="C33" s="141"/>
      <c r="D33" s="141"/>
      <c r="E33" s="141"/>
      <c r="F33" s="123">
        <f>F17</f>
        <v>851718.96199999994</v>
      </c>
    </row>
    <row r="34" spans="1:6">
      <c r="A34" s="71" t="s">
        <v>94</v>
      </c>
      <c r="B34" s="140" t="s">
        <v>95</v>
      </c>
      <c r="C34" s="141"/>
      <c r="D34" s="141"/>
      <c r="E34" s="141"/>
      <c r="F34" s="123">
        <f>F26</f>
        <v>7841326</v>
      </c>
    </row>
    <row r="35" spans="1:6">
      <c r="A35" s="70"/>
      <c r="B35" s="142" t="s">
        <v>9</v>
      </c>
      <c r="C35" s="143"/>
      <c r="D35" s="143"/>
      <c r="E35" s="143"/>
      <c r="F35" s="80">
        <f>F32+F33+F34</f>
        <v>9908397.9619999994</v>
      </c>
    </row>
    <row r="36" spans="1:6">
      <c r="A36" s="41"/>
      <c r="B36" s="41"/>
      <c r="C36" s="41"/>
      <c r="D36" s="168"/>
      <c r="E36" s="103"/>
      <c r="F36" s="103"/>
    </row>
    <row r="37" spans="1:6">
      <c r="A37" s="42" t="s">
        <v>14</v>
      </c>
      <c r="C37" s="41"/>
      <c r="D37" s="168"/>
      <c r="E37" s="103"/>
      <c r="F37" s="103"/>
    </row>
    <row r="38" spans="1:6">
      <c r="A38" s="42" t="s">
        <v>15</v>
      </c>
      <c r="C38" s="41"/>
      <c r="D38" s="168"/>
      <c r="E38" s="104"/>
      <c r="F38" s="104"/>
    </row>
    <row r="39" spans="1:6">
      <c r="A39" s="41"/>
      <c r="B39" s="41"/>
      <c r="C39" s="41"/>
      <c r="D39" s="168"/>
      <c r="E39" s="104"/>
      <c r="F39" s="104"/>
    </row>
    <row r="40" spans="1:6">
      <c r="A40" s="58"/>
      <c r="B40" s="66"/>
      <c r="C40" s="27"/>
      <c r="D40" s="168"/>
      <c r="E40" s="91"/>
      <c r="F40" s="31" t="s">
        <v>103</v>
      </c>
    </row>
    <row r="41" spans="1:6">
      <c r="A41" s="58"/>
      <c r="B41" s="58"/>
      <c r="C41" s="41"/>
      <c r="D41" s="168"/>
      <c r="E41" s="136" t="s">
        <v>104</v>
      </c>
      <c r="F41" s="136"/>
    </row>
    <row r="42" spans="1:6" ht="26.45" customHeight="1">
      <c r="A42" s="58"/>
      <c r="B42" s="65"/>
      <c r="C42" s="41"/>
      <c r="D42" s="168"/>
      <c r="E42" s="104"/>
      <c r="F42" s="104"/>
    </row>
    <row r="43" spans="1:6">
      <c r="A43" s="135" t="s">
        <v>261</v>
      </c>
      <c r="B43" s="135"/>
      <c r="C43" s="41"/>
      <c r="D43" s="137" t="s">
        <v>1</v>
      </c>
      <c r="E43" s="137"/>
      <c r="F43" s="137"/>
    </row>
  </sheetData>
  <mergeCells count="12">
    <mergeCell ref="A43:B43"/>
    <mergeCell ref="E41:F41"/>
    <mergeCell ref="D43:F43"/>
    <mergeCell ref="A1:F1"/>
    <mergeCell ref="A2:F2"/>
    <mergeCell ref="A3:F3"/>
    <mergeCell ref="B33:E33"/>
    <mergeCell ref="B32:E32"/>
    <mergeCell ref="B34:E34"/>
    <mergeCell ref="B35:E35"/>
    <mergeCell ref="B30:E30"/>
    <mergeCell ref="B31:E31"/>
  </mergeCells>
  <pageMargins left="0.51181102362204722" right="0.15748031496062992" top="1.023622047244094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2F421-8FA8-44A5-9489-C051E36BA3A9}">
  <dimension ref="A1:F36"/>
  <sheetViews>
    <sheetView topLeftCell="A13" workbookViewId="0">
      <selection activeCell="A35" sqref="A35:B35"/>
    </sheetView>
  </sheetViews>
  <sheetFormatPr defaultColWidth="8.75" defaultRowHeight="14.25"/>
  <cols>
    <col min="1" max="1" width="5.125" style="24" customWidth="1"/>
    <col min="2" max="2" width="50.625" style="28" customWidth="1"/>
    <col min="3" max="3" width="5.125" style="91" customWidth="1"/>
    <col min="4" max="4" width="6.625" style="90" customWidth="1"/>
    <col min="5" max="5" width="8.625" style="89" customWidth="1"/>
    <col min="6" max="6" width="12.625" style="89" customWidth="1"/>
    <col min="7" max="16384" width="8.75" style="23"/>
  </cols>
  <sheetData>
    <row r="1" spans="1:6">
      <c r="A1" s="148" t="s">
        <v>51</v>
      </c>
      <c r="B1" s="148"/>
      <c r="C1" s="148"/>
      <c r="D1" s="148"/>
      <c r="E1" s="148"/>
      <c r="F1" s="148"/>
    </row>
    <row r="2" spans="1:6">
      <c r="A2" s="149" t="s">
        <v>76</v>
      </c>
      <c r="B2" s="149"/>
      <c r="C2" s="149"/>
      <c r="D2" s="149"/>
      <c r="E2" s="149"/>
      <c r="F2" s="149"/>
    </row>
    <row r="3" spans="1:6">
      <c r="A3" s="148" t="s">
        <v>129</v>
      </c>
      <c r="B3" s="148"/>
      <c r="C3" s="148"/>
      <c r="D3" s="148"/>
      <c r="E3" s="148"/>
      <c r="F3" s="148"/>
    </row>
    <row r="4" spans="1:6">
      <c r="A4" s="92" t="s">
        <v>73</v>
      </c>
      <c r="F4" s="88"/>
    </row>
    <row r="5" spans="1:6" ht="41.25">
      <c r="A5" s="87" t="s">
        <v>2</v>
      </c>
      <c r="B5" s="59" t="s">
        <v>6</v>
      </c>
      <c r="C5" s="86" t="s">
        <v>4</v>
      </c>
      <c r="D5" s="85" t="s">
        <v>3</v>
      </c>
      <c r="E5" s="84" t="s">
        <v>7</v>
      </c>
      <c r="F5" s="84" t="s">
        <v>8</v>
      </c>
    </row>
    <row r="6" spans="1:6">
      <c r="A6" s="111" t="s">
        <v>96</v>
      </c>
      <c r="B6" s="114" t="s">
        <v>111</v>
      </c>
      <c r="C6" s="82"/>
      <c r="D6" s="81"/>
      <c r="E6" s="80"/>
      <c r="F6" s="80"/>
    </row>
    <row r="7" spans="1:6" ht="42.75">
      <c r="A7" s="110" t="s">
        <v>112</v>
      </c>
      <c r="B7" s="115" t="s">
        <v>113</v>
      </c>
      <c r="C7" s="29" t="s">
        <v>5</v>
      </c>
      <c r="D7" s="30">
        <v>228.49</v>
      </c>
      <c r="E7" s="93">
        <v>200</v>
      </c>
      <c r="F7" s="123">
        <f>D7*E7</f>
        <v>45698</v>
      </c>
    </row>
    <row r="8" spans="1:6" ht="42.75">
      <c r="A8" s="110" t="s">
        <v>114</v>
      </c>
      <c r="B8" s="115" t="s">
        <v>115</v>
      </c>
      <c r="C8" s="29" t="s">
        <v>5</v>
      </c>
      <c r="D8" s="30">
        <v>53.7</v>
      </c>
      <c r="E8" s="93">
        <v>450</v>
      </c>
      <c r="F8" s="123">
        <f>D8*E8</f>
        <v>24165</v>
      </c>
    </row>
    <row r="9" spans="1:6">
      <c r="A9" s="111"/>
      <c r="B9" s="114" t="s">
        <v>116</v>
      </c>
      <c r="C9" s="82"/>
      <c r="D9" s="81"/>
      <c r="E9" s="80"/>
      <c r="F9" s="80">
        <f>SUM(F7:F8)</f>
        <v>69863</v>
      </c>
    </row>
    <row r="10" spans="1:6">
      <c r="A10" s="110"/>
      <c r="B10" s="113"/>
      <c r="C10" s="121"/>
      <c r="D10" s="122"/>
      <c r="E10" s="123"/>
      <c r="F10" s="123"/>
    </row>
    <row r="11" spans="1:6">
      <c r="A11" s="111" t="s">
        <v>97</v>
      </c>
      <c r="B11" s="114" t="s">
        <v>117</v>
      </c>
      <c r="C11" s="82"/>
      <c r="D11" s="81"/>
      <c r="E11" s="80"/>
      <c r="F11" s="80"/>
    </row>
    <row r="12" spans="1:6" ht="42.75">
      <c r="A12" s="110" t="s">
        <v>118</v>
      </c>
      <c r="B12" s="109" t="s">
        <v>119</v>
      </c>
      <c r="C12" s="94" t="s">
        <v>38</v>
      </c>
      <c r="D12" s="95">
        <v>8.06</v>
      </c>
      <c r="E12" s="96">
        <v>4750</v>
      </c>
      <c r="F12" s="123">
        <f>D12*E12</f>
        <v>38285</v>
      </c>
    </row>
    <row r="13" spans="1:6" ht="57">
      <c r="A13" s="110" t="s">
        <v>120</v>
      </c>
      <c r="B13" s="109" t="s">
        <v>121</v>
      </c>
      <c r="C13" s="94" t="s">
        <v>38</v>
      </c>
      <c r="D13" s="95">
        <v>147.66</v>
      </c>
      <c r="E13" s="96">
        <v>4500</v>
      </c>
      <c r="F13" s="123">
        <f>D13*E13</f>
        <v>664470</v>
      </c>
    </row>
    <row r="14" spans="1:6">
      <c r="A14" s="111"/>
      <c r="B14" s="114" t="s">
        <v>122</v>
      </c>
      <c r="C14" s="82"/>
      <c r="D14" s="81"/>
      <c r="E14" s="80"/>
      <c r="F14" s="80">
        <f>SUM(F12:F13)</f>
        <v>702755</v>
      </c>
    </row>
    <row r="15" spans="1:6">
      <c r="A15" s="110"/>
      <c r="B15" s="20"/>
      <c r="C15" s="121"/>
      <c r="D15" s="122"/>
      <c r="E15" s="123"/>
      <c r="F15" s="123"/>
    </row>
    <row r="16" spans="1:6">
      <c r="A16" s="111" t="s">
        <v>98</v>
      </c>
      <c r="B16" s="114" t="s">
        <v>123</v>
      </c>
      <c r="C16" s="82"/>
      <c r="D16" s="81"/>
      <c r="E16" s="80"/>
      <c r="F16" s="80"/>
    </row>
    <row r="17" spans="1:6" ht="57">
      <c r="A17" s="110" t="s">
        <v>124</v>
      </c>
      <c r="B17" s="115" t="s">
        <v>125</v>
      </c>
      <c r="C17" s="94" t="s">
        <v>81</v>
      </c>
      <c r="D17" s="97">
        <v>89.5</v>
      </c>
      <c r="E17" s="98">
        <v>8000</v>
      </c>
      <c r="F17" s="123">
        <f>D17*E17</f>
        <v>716000</v>
      </c>
    </row>
    <row r="18" spans="1:6">
      <c r="A18" s="114"/>
      <c r="B18" s="112" t="s">
        <v>126</v>
      </c>
      <c r="C18" s="82"/>
      <c r="D18" s="81"/>
      <c r="E18" s="80"/>
      <c r="F18" s="80">
        <f>SUM(F16:F17)</f>
        <v>716000</v>
      </c>
    </row>
    <row r="22" spans="1:6">
      <c r="A22" s="25" t="s">
        <v>10</v>
      </c>
      <c r="B22" s="154" t="s">
        <v>12</v>
      </c>
      <c r="C22" s="155"/>
      <c r="D22" s="155"/>
      <c r="E22" s="155"/>
      <c r="F22" s="26" t="s">
        <v>9</v>
      </c>
    </row>
    <row r="23" spans="1:6" ht="27.75">
      <c r="A23" s="12" t="s">
        <v>11</v>
      </c>
      <c r="B23" s="146" t="s">
        <v>129</v>
      </c>
      <c r="C23" s="147"/>
      <c r="D23" s="147"/>
      <c r="E23" s="147"/>
      <c r="F23" s="99" t="s">
        <v>13</v>
      </c>
    </row>
    <row r="24" spans="1:6">
      <c r="A24" s="79" t="s">
        <v>96</v>
      </c>
      <c r="B24" s="150" t="s">
        <v>111</v>
      </c>
      <c r="C24" s="151"/>
      <c r="D24" s="151"/>
      <c r="E24" s="151"/>
      <c r="F24" s="123">
        <f>F9</f>
        <v>69863</v>
      </c>
    </row>
    <row r="25" spans="1:6">
      <c r="A25" s="79" t="s">
        <v>97</v>
      </c>
      <c r="B25" s="150" t="s">
        <v>117</v>
      </c>
      <c r="C25" s="151"/>
      <c r="D25" s="151"/>
      <c r="E25" s="151"/>
      <c r="F25" s="123">
        <f>F14</f>
        <v>702755</v>
      </c>
    </row>
    <row r="26" spans="1:6">
      <c r="A26" s="79" t="s">
        <v>98</v>
      </c>
      <c r="B26" s="150" t="s">
        <v>123</v>
      </c>
      <c r="C26" s="151"/>
      <c r="D26" s="151"/>
      <c r="E26" s="151"/>
      <c r="F26" s="123">
        <f>F18</f>
        <v>716000</v>
      </c>
    </row>
    <row r="27" spans="1:6">
      <c r="A27" s="83"/>
      <c r="B27" s="152" t="s">
        <v>9</v>
      </c>
      <c r="C27" s="153"/>
      <c r="D27" s="153"/>
      <c r="E27" s="153"/>
      <c r="F27" s="80">
        <f>F24+F25+F26</f>
        <v>1488618</v>
      </c>
    </row>
    <row r="28" spans="1:6">
      <c r="A28" s="23"/>
      <c r="B28" s="100"/>
      <c r="C28" s="23"/>
      <c r="D28" s="23"/>
    </row>
    <row r="29" spans="1:6">
      <c r="A29" s="27" t="s">
        <v>14</v>
      </c>
      <c r="B29" s="100"/>
      <c r="C29" s="23"/>
      <c r="D29" s="23"/>
    </row>
    <row r="30" spans="1:6">
      <c r="A30" s="27" t="s">
        <v>15</v>
      </c>
      <c r="B30" s="100"/>
      <c r="C30" s="23"/>
      <c r="D30" s="23"/>
      <c r="E30" s="91"/>
      <c r="F30" s="91"/>
    </row>
    <row r="31" spans="1:6">
      <c r="A31" s="23"/>
      <c r="B31" s="100"/>
      <c r="C31" s="23"/>
      <c r="D31" s="23"/>
      <c r="E31" s="91"/>
      <c r="F31" s="91"/>
    </row>
    <row r="32" spans="1:6">
      <c r="A32" s="27"/>
      <c r="B32" s="27"/>
      <c r="C32" s="27"/>
      <c r="D32" s="23"/>
      <c r="E32" s="91"/>
      <c r="F32" s="31" t="s">
        <v>127</v>
      </c>
    </row>
    <row r="33" spans="1:6">
      <c r="A33" s="27"/>
      <c r="B33" s="27"/>
      <c r="C33" s="23"/>
      <c r="D33" s="23"/>
      <c r="E33" s="91"/>
      <c r="F33" s="31" t="s">
        <v>128</v>
      </c>
    </row>
    <row r="34" spans="1:6" ht="23.45" customHeight="1">
      <c r="A34" s="27"/>
      <c r="B34" s="27"/>
      <c r="C34" s="23"/>
      <c r="D34" s="23"/>
      <c r="E34" s="91"/>
      <c r="F34" s="91"/>
    </row>
    <row r="35" spans="1:6">
      <c r="A35" s="135" t="s">
        <v>261</v>
      </c>
      <c r="B35" s="135"/>
      <c r="C35" s="23"/>
      <c r="D35" s="23"/>
      <c r="E35" s="91"/>
      <c r="F35" s="31" t="s">
        <v>1</v>
      </c>
    </row>
    <row r="36" spans="1:6">
      <c r="F36" s="65"/>
    </row>
  </sheetData>
  <mergeCells count="10">
    <mergeCell ref="B26:E26"/>
    <mergeCell ref="B27:E27"/>
    <mergeCell ref="B22:E22"/>
    <mergeCell ref="B23:E23"/>
    <mergeCell ref="A35:B35"/>
    <mergeCell ref="A1:F1"/>
    <mergeCell ref="A2:F2"/>
    <mergeCell ref="A3:F3"/>
    <mergeCell ref="B25:E25"/>
    <mergeCell ref="B24:E24"/>
  </mergeCells>
  <pageMargins left="0.51181102362204722" right="0.15748031496062992" top="1.023622047244094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C7CFC-1036-4A9B-8000-3BB8C5348289}">
  <dimension ref="A1:F100"/>
  <sheetViews>
    <sheetView topLeftCell="A76" workbookViewId="0">
      <selection activeCell="I88" sqref="I88"/>
    </sheetView>
  </sheetViews>
  <sheetFormatPr defaultColWidth="8.75" defaultRowHeight="14.25"/>
  <cols>
    <col min="1" max="1" width="5.125" style="54" customWidth="1"/>
    <col min="2" max="2" width="50.625" style="63" customWidth="1"/>
    <col min="3" max="3" width="5.125" style="64" customWidth="1"/>
    <col min="4" max="4" width="6.625" style="44" customWidth="1"/>
    <col min="5" max="5" width="8.625" style="45" customWidth="1"/>
    <col min="6" max="6" width="12.625" style="45" customWidth="1"/>
    <col min="7" max="16384" width="8.75" style="41"/>
  </cols>
  <sheetData>
    <row r="1" spans="1:6">
      <c r="A1" s="138" t="s">
        <v>51</v>
      </c>
      <c r="B1" s="138"/>
      <c r="C1" s="138"/>
      <c r="D1" s="138"/>
      <c r="E1" s="138"/>
      <c r="F1" s="138"/>
    </row>
    <row r="2" spans="1:6">
      <c r="A2" s="139" t="s">
        <v>76</v>
      </c>
      <c r="B2" s="139"/>
      <c r="C2" s="139"/>
      <c r="D2" s="139"/>
      <c r="E2" s="139"/>
      <c r="F2" s="139"/>
    </row>
    <row r="3" spans="1:6">
      <c r="A3" s="138" t="s">
        <v>130</v>
      </c>
      <c r="B3" s="138"/>
      <c r="C3" s="138"/>
      <c r="D3" s="138"/>
      <c r="E3" s="138"/>
      <c r="F3" s="138"/>
    </row>
    <row r="4" spans="1:6">
      <c r="A4" s="19" t="s">
        <v>73</v>
      </c>
      <c r="B4" s="21"/>
      <c r="C4" s="55"/>
      <c r="D4" s="46"/>
      <c r="E4" s="47"/>
      <c r="F4" s="48"/>
    </row>
    <row r="5" spans="1:6" ht="40.5">
      <c r="A5" s="11" t="s">
        <v>2</v>
      </c>
      <c r="B5" s="59" t="s">
        <v>6</v>
      </c>
      <c r="C5" s="59" t="s">
        <v>4</v>
      </c>
      <c r="D5" s="67" t="s">
        <v>3</v>
      </c>
      <c r="E5" s="51" t="s">
        <v>7</v>
      </c>
      <c r="F5" s="51" t="s">
        <v>8</v>
      </c>
    </row>
    <row r="6" spans="1:6">
      <c r="A6" s="70" t="s">
        <v>131</v>
      </c>
      <c r="B6" s="125" t="s">
        <v>132</v>
      </c>
      <c r="C6" s="77"/>
      <c r="D6" s="75"/>
      <c r="E6" s="76"/>
      <c r="F6" s="76"/>
    </row>
    <row r="7" spans="1:6" ht="85.5">
      <c r="A7" s="133" t="s">
        <v>133</v>
      </c>
      <c r="B7" s="124" t="s">
        <v>134</v>
      </c>
      <c r="C7" s="121" t="s">
        <v>75</v>
      </c>
      <c r="D7" s="122">
        <v>1</v>
      </c>
      <c r="E7" s="123">
        <v>50000</v>
      </c>
      <c r="F7" s="123">
        <v>50000</v>
      </c>
    </row>
    <row r="8" spans="1:6" ht="57">
      <c r="A8" s="133" t="s">
        <v>135</v>
      </c>
      <c r="B8" s="124" t="s">
        <v>136</v>
      </c>
      <c r="C8" s="121" t="s">
        <v>137</v>
      </c>
      <c r="D8" s="122">
        <v>1</v>
      </c>
      <c r="E8" s="123">
        <v>50000</v>
      </c>
      <c r="F8" s="123">
        <v>50000</v>
      </c>
    </row>
    <row r="9" spans="1:6" ht="99.75">
      <c r="A9" s="133" t="s">
        <v>138</v>
      </c>
      <c r="B9" s="124" t="s">
        <v>139</v>
      </c>
      <c r="C9" s="121" t="s">
        <v>0</v>
      </c>
      <c r="D9" s="122">
        <v>4</v>
      </c>
      <c r="E9" s="123">
        <v>20000</v>
      </c>
      <c r="F9" s="123">
        <v>80000</v>
      </c>
    </row>
    <row r="10" spans="1:6">
      <c r="A10" s="71"/>
      <c r="B10" s="126"/>
      <c r="C10" s="72"/>
      <c r="D10" s="73"/>
      <c r="E10" s="74"/>
      <c r="F10" s="74"/>
    </row>
    <row r="11" spans="1:6">
      <c r="A11" s="70"/>
      <c r="B11" s="125" t="s">
        <v>140</v>
      </c>
      <c r="C11" s="77"/>
      <c r="D11" s="75"/>
      <c r="E11" s="76"/>
      <c r="F11" s="76">
        <v>180000</v>
      </c>
    </row>
    <row r="12" spans="1:6">
      <c r="A12" s="49"/>
      <c r="B12" s="127"/>
      <c r="C12" s="118"/>
      <c r="D12" s="120"/>
      <c r="E12" s="117"/>
      <c r="F12" s="117"/>
    </row>
    <row r="13" spans="1:6">
      <c r="A13" s="70" t="s">
        <v>141</v>
      </c>
      <c r="B13" s="125" t="s">
        <v>142</v>
      </c>
      <c r="C13" s="15"/>
      <c r="D13" s="69"/>
      <c r="E13" s="52"/>
      <c r="F13" s="52"/>
    </row>
    <row r="14" spans="1:6" ht="299.25">
      <c r="A14" s="133" t="s">
        <v>143</v>
      </c>
      <c r="B14" s="124" t="s">
        <v>262</v>
      </c>
      <c r="C14" s="118"/>
      <c r="D14" s="120"/>
      <c r="E14" s="117"/>
      <c r="F14" s="117"/>
    </row>
    <row r="15" spans="1:6" ht="399">
      <c r="A15" s="133"/>
      <c r="B15" s="124" t="s">
        <v>263</v>
      </c>
      <c r="C15" s="118"/>
      <c r="D15" s="120"/>
      <c r="E15" s="117"/>
      <c r="F15" s="117"/>
    </row>
    <row r="16" spans="1:6" ht="228">
      <c r="A16" s="133"/>
      <c r="B16" s="124" t="s">
        <v>264</v>
      </c>
      <c r="C16" s="118"/>
      <c r="D16" s="120"/>
      <c r="E16" s="117"/>
      <c r="F16" s="117"/>
    </row>
    <row r="17" spans="1:6" ht="370.5">
      <c r="A17" s="49"/>
      <c r="B17" s="37" t="s">
        <v>265</v>
      </c>
      <c r="C17" s="121" t="s">
        <v>0</v>
      </c>
      <c r="D17" s="122">
        <v>24</v>
      </c>
      <c r="E17" s="134">
        <v>64300</v>
      </c>
      <c r="F17" s="123">
        <v>1543200</v>
      </c>
    </row>
    <row r="18" spans="1:6" ht="57">
      <c r="A18" s="49"/>
      <c r="B18" s="124" t="s">
        <v>144</v>
      </c>
      <c r="C18" s="118"/>
      <c r="D18" s="120"/>
      <c r="E18" s="117"/>
      <c r="F18" s="117"/>
    </row>
    <row r="19" spans="1:6" ht="370.5">
      <c r="A19" s="133" t="s">
        <v>145</v>
      </c>
      <c r="B19" s="124" t="s">
        <v>146</v>
      </c>
      <c r="C19" s="121" t="s">
        <v>0</v>
      </c>
      <c r="D19" s="122">
        <v>24</v>
      </c>
      <c r="E19" s="134">
        <v>125000</v>
      </c>
      <c r="F19" s="123">
        <v>3000000</v>
      </c>
    </row>
    <row r="20" spans="1:6" ht="57">
      <c r="A20" s="49"/>
      <c r="B20" s="124" t="s">
        <v>144</v>
      </c>
      <c r="C20" s="72"/>
      <c r="D20" s="73"/>
      <c r="E20" s="74"/>
      <c r="F20" s="74"/>
    </row>
    <row r="21" spans="1:6" ht="57">
      <c r="A21" s="133" t="s">
        <v>147</v>
      </c>
      <c r="B21" s="124" t="s">
        <v>148</v>
      </c>
      <c r="C21" s="121" t="s">
        <v>0</v>
      </c>
      <c r="D21" s="122">
        <v>24</v>
      </c>
      <c r="E21" s="123">
        <v>4620</v>
      </c>
      <c r="F21" s="123">
        <v>110880</v>
      </c>
    </row>
    <row r="22" spans="1:6" ht="57">
      <c r="A22" s="49"/>
      <c r="B22" s="124" t="s">
        <v>144</v>
      </c>
      <c r="C22" s="72"/>
      <c r="D22" s="73"/>
      <c r="E22" s="74"/>
      <c r="F22" s="74"/>
    </row>
    <row r="23" spans="1:6" ht="128.25">
      <c r="A23" s="133" t="s">
        <v>149</v>
      </c>
      <c r="B23" s="124" t="s">
        <v>150</v>
      </c>
      <c r="C23" s="121" t="s">
        <v>0</v>
      </c>
      <c r="D23" s="122">
        <v>24</v>
      </c>
      <c r="E23" s="123">
        <v>5280</v>
      </c>
      <c r="F23" s="123">
        <v>126720</v>
      </c>
    </row>
    <row r="24" spans="1:6" ht="57">
      <c r="A24" s="49"/>
      <c r="B24" s="124" t="s">
        <v>144</v>
      </c>
      <c r="C24" s="72"/>
      <c r="D24" s="73"/>
      <c r="E24" s="74"/>
      <c r="F24" s="74"/>
    </row>
    <row r="25" spans="1:6">
      <c r="A25" s="133" t="s">
        <v>151</v>
      </c>
      <c r="B25" s="124" t="s">
        <v>152</v>
      </c>
      <c r="C25" s="121" t="s">
        <v>48</v>
      </c>
      <c r="D25" s="122">
        <v>15</v>
      </c>
      <c r="E25" s="123">
        <v>750</v>
      </c>
      <c r="F25" s="123">
        <v>11250</v>
      </c>
    </row>
    <row r="26" spans="1:6">
      <c r="A26" s="133" t="s">
        <v>153</v>
      </c>
      <c r="B26" s="124" t="s">
        <v>154</v>
      </c>
      <c r="C26" s="121" t="s">
        <v>48</v>
      </c>
      <c r="D26" s="122">
        <v>25</v>
      </c>
      <c r="E26" s="123">
        <v>2210</v>
      </c>
      <c r="F26" s="123">
        <v>55250</v>
      </c>
    </row>
    <row r="27" spans="1:6">
      <c r="A27" s="133" t="s">
        <v>155</v>
      </c>
      <c r="B27" s="124" t="s">
        <v>156</v>
      </c>
      <c r="C27" s="121" t="s">
        <v>48</v>
      </c>
      <c r="D27" s="122">
        <v>650</v>
      </c>
      <c r="E27" s="123">
        <v>1365</v>
      </c>
      <c r="F27" s="123">
        <v>887250</v>
      </c>
    </row>
    <row r="28" spans="1:6" ht="28.5">
      <c r="A28" s="133" t="s">
        <v>157</v>
      </c>
      <c r="B28" s="124" t="s">
        <v>158</v>
      </c>
      <c r="C28" s="121" t="s">
        <v>48</v>
      </c>
      <c r="D28" s="122">
        <v>216</v>
      </c>
      <c r="E28" s="123">
        <v>205</v>
      </c>
      <c r="F28" s="123">
        <v>44280</v>
      </c>
    </row>
    <row r="29" spans="1:6">
      <c r="A29" s="133" t="s">
        <v>159</v>
      </c>
      <c r="B29" s="124" t="s">
        <v>160</v>
      </c>
      <c r="C29" s="121" t="s">
        <v>48</v>
      </c>
      <c r="D29" s="122">
        <v>7</v>
      </c>
      <c r="E29" s="123">
        <v>343</v>
      </c>
      <c r="F29" s="123">
        <v>2469.6</v>
      </c>
    </row>
    <row r="30" spans="1:6">
      <c r="A30" s="133" t="s">
        <v>161</v>
      </c>
      <c r="B30" s="124" t="s">
        <v>162</v>
      </c>
      <c r="C30" s="121" t="s">
        <v>48</v>
      </c>
      <c r="D30" s="122">
        <v>48</v>
      </c>
      <c r="E30" s="123">
        <v>474</v>
      </c>
      <c r="F30" s="123">
        <v>22752</v>
      </c>
    </row>
    <row r="31" spans="1:6">
      <c r="A31" s="133" t="s">
        <v>163</v>
      </c>
      <c r="B31" s="124" t="s">
        <v>164</v>
      </c>
      <c r="C31" s="121" t="s">
        <v>48</v>
      </c>
      <c r="D31" s="122">
        <v>500</v>
      </c>
      <c r="E31" s="123">
        <v>290</v>
      </c>
      <c r="F31" s="123">
        <v>145000</v>
      </c>
    </row>
    <row r="32" spans="1:6">
      <c r="A32" s="133" t="s">
        <v>165</v>
      </c>
      <c r="B32" s="124" t="s">
        <v>166</v>
      </c>
      <c r="C32" s="121" t="s">
        <v>0</v>
      </c>
      <c r="D32" s="122">
        <v>24</v>
      </c>
      <c r="E32" s="123">
        <v>185</v>
      </c>
      <c r="F32" s="123">
        <v>4440</v>
      </c>
    </row>
    <row r="33" spans="1:6" ht="42.75">
      <c r="A33" s="133" t="s">
        <v>167</v>
      </c>
      <c r="B33" s="124" t="s">
        <v>168</v>
      </c>
      <c r="C33" s="121" t="s">
        <v>0</v>
      </c>
      <c r="D33" s="122">
        <v>24</v>
      </c>
      <c r="E33" s="123">
        <v>300</v>
      </c>
      <c r="F33" s="123">
        <v>7200</v>
      </c>
    </row>
    <row r="34" spans="1:6" ht="57">
      <c r="A34" s="49"/>
      <c r="B34" s="124" t="s">
        <v>144</v>
      </c>
      <c r="C34" s="72"/>
      <c r="D34" s="73"/>
      <c r="E34" s="74"/>
      <c r="F34" s="74"/>
    </row>
    <row r="35" spans="1:6" ht="28.5">
      <c r="A35" s="133" t="s">
        <v>169</v>
      </c>
      <c r="B35" s="124" t="s">
        <v>170</v>
      </c>
      <c r="C35" s="121" t="s">
        <v>171</v>
      </c>
      <c r="D35" s="122">
        <v>12</v>
      </c>
      <c r="E35" s="123">
        <v>800</v>
      </c>
      <c r="F35" s="123">
        <v>9600</v>
      </c>
    </row>
    <row r="36" spans="1:6" ht="57">
      <c r="A36" s="49"/>
      <c r="B36" s="124" t="s">
        <v>144</v>
      </c>
      <c r="C36" s="72"/>
      <c r="D36" s="73"/>
      <c r="E36" s="74"/>
      <c r="F36" s="74"/>
    </row>
    <row r="37" spans="1:6">
      <c r="A37" s="133" t="s">
        <v>172</v>
      </c>
      <c r="B37" s="124" t="s">
        <v>173</v>
      </c>
      <c r="C37" s="72" t="s">
        <v>137</v>
      </c>
      <c r="D37" s="73">
        <v>1</v>
      </c>
      <c r="E37" s="74">
        <v>230000</v>
      </c>
      <c r="F37" s="74">
        <v>230000</v>
      </c>
    </row>
    <row r="38" spans="1:6">
      <c r="A38" s="133" t="s">
        <v>174</v>
      </c>
      <c r="B38" s="124" t="s">
        <v>175</v>
      </c>
      <c r="C38" s="72" t="s">
        <v>48</v>
      </c>
      <c r="D38" s="73">
        <v>500</v>
      </c>
      <c r="E38" s="74">
        <v>52</v>
      </c>
      <c r="F38" s="74">
        <v>26000</v>
      </c>
    </row>
    <row r="39" spans="1:6">
      <c r="A39" s="133" t="s">
        <v>176</v>
      </c>
      <c r="B39" s="124" t="s">
        <v>177</v>
      </c>
      <c r="C39" s="72" t="s">
        <v>48</v>
      </c>
      <c r="D39" s="73">
        <v>500</v>
      </c>
      <c r="E39" s="74">
        <v>7</v>
      </c>
      <c r="F39" s="74">
        <v>3500</v>
      </c>
    </row>
    <row r="40" spans="1:6">
      <c r="A40" s="133" t="s">
        <v>178</v>
      </c>
      <c r="B40" s="124" t="s">
        <v>179</v>
      </c>
      <c r="C40" s="72" t="s">
        <v>38</v>
      </c>
      <c r="D40" s="73">
        <v>40</v>
      </c>
      <c r="E40" s="74">
        <v>2500</v>
      </c>
      <c r="F40" s="74">
        <v>100000</v>
      </c>
    </row>
    <row r="41" spans="1:6">
      <c r="A41" s="133" t="s">
        <v>180</v>
      </c>
      <c r="B41" s="124" t="s">
        <v>266</v>
      </c>
      <c r="C41" s="72" t="s">
        <v>38</v>
      </c>
      <c r="D41" s="73">
        <v>27</v>
      </c>
      <c r="E41" s="74">
        <v>12200</v>
      </c>
      <c r="F41" s="74">
        <v>329692.79999999999</v>
      </c>
    </row>
    <row r="42" spans="1:6">
      <c r="A42" s="133" t="s">
        <v>181</v>
      </c>
      <c r="B42" s="124" t="s">
        <v>182</v>
      </c>
      <c r="C42" s="72" t="s">
        <v>48</v>
      </c>
      <c r="D42" s="73">
        <v>48</v>
      </c>
      <c r="E42" s="74">
        <v>540</v>
      </c>
      <c r="F42" s="74">
        <v>25920</v>
      </c>
    </row>
    <row r="43" spans="1:6">
      <c r="A43" s="133" t="s">
        <v>183</v>
      </c>
      <c r="B43" s="124" t="s">
        <v>184</v>
      </c>
      <c r="C43" s="72" t="s">
        <v>48</v>
      </c>
      <c r="D43" s="73">
        <v>200</v>
      </c>
      <c r="E43" s="74">
        <v>420</v>
      </c>
      <c r="F43" s="74">
        <v>84000</v>
      </c>
    </row>
    <row r="44" spans="1:6" ht="42.75">
      <c r="A44" s="133" t="s">
        <v>185</v>
      </c>
      <c r="B44" s="124" t="s">
        <v>186</v>
      </c>
      <c r="C44" s="121" t="s">
        <v>0</v>
      </c>
      <c r="D44" s="122">
        <v>20</v>
      </c>
      <c r="E44" s="123">
        <v>1700</v>
      </c>
      <c r="F44" s="123">
        <v>34000</v>
      </c>
    </row>
    <row r="45" spans="1:6" ht="28.5">
      <c r="A45" s="133" t="s">
        <v>187</v>
      </c>
      <c r="B45" s="124" t="s">
        <v>188</v>
      </c>
      <c r="C45" s="121" t="s">
        <v>0</v>
      </c>
      <c r="D45" s="122">
        <v>1</v>
      </c>
      <c r="E45" s="123">
        <v>2000</v>
      </c>
      <c r="F45" s="123">
        <v>2000</v>
      </c>
    </row>
    <row r="46" spans="1:6" ht="28.5">
      <c r="A46" s="133" t="s">
        <v>189</v>
      </c>
      <c r="B46" s="124" t="s">
        <v>190</v>
      </c>
      <c r="C46" s="72" t="s">
        <v>75</v>
      </c>
      <c r="D46" s="73">
        <v>1</v>
      </c>
      <c r="E46" s="74">
        <v>60000</v>
      </c>
      <c r="F46" s="74">
        <v>60000</v>
      </c>
    </row>
    <row r="47" spans="1:6">
      <c r="A47" s="49"/>
      <c r="B47" s="124"/>
      <c r="C47" s="72"/>
      <c r="D47" s="73"/>
      <c r="E47" s="74"/>
      <c r="F47" s="74"/>
    </row>
    <row r="48" spans="1:6">
      <c r="A48" s="50"/>
      <c r="B48" s="125" t="s">
        <v>191</v>
      </c>
      <c r="C48" s="77"/>
      <c r="D48" s="75"/>
      <c r="E48" s="76"/>
      <c r="F48" s="169">
        <v>6865404.4000000004</v>
      </c>
    </row>
    <row r="49" spans="1:6">
      <c r="A49" s="49"/>
      <c r="B49" s="128"/>
      <c r="C49" s="118"/>
      <c r="D49" s="120"/>
      <c r="E49" s="117"/>
      <c r="F49" s="117"/>
    </row>
    <row r="50" spans="1:6">
      <c r="A50" s="70" t="s">
        <v>192</v>
      </c>
      <c r="B50" s="125" t="s">
        <v>193</v>
      </c>
      <c r="C50" s="15"/>
      <c r="D50" s="69"/>
      <c r="E50" s="52"/>
      <c r="F50" s="52"/>
    </row>
    <row r="51" spans="1:6" ht="42.75">
      <c r="A51" s="133" t="s">
        <v>194</v>
      </c>
      <c r="B51" s="174" t="s">
        <v>195</v>
      </c>
      <c r="C51" s="170" t="s">
        <v>48</v>
      </c>
      <c r="D51" s="171">
        <v>500</v>
      </c>
      <c r="E51" s="172">
        <v>45</v>
      </c>
      <c r="F51" s="172">
        <v>22500</v>
      </c>
    </row>
    <row r="52" spans="1:6" ht="85.5">
      <c r="A52" s="133" t="s">
        <v>196</v>
      </c>
      <c r="B52" s="174" t="s">
        <v>197</v>
      </c>
      <c r="C52" s="170" t="s">
        <v>38</v>
      </c>
      <c r="D52" s="171">
        <v>120</v>
      </c>
      <c r="E52" s="172">
        <v>1500</v>
      </c>
      <c r="F52" s="172">
        <v>180000</v>
      </c>
    </row>
    <row r="53" spans="1:6" ht="85.5">
      <c r="A53" s="133" t="s">
        <v>198</v>
      </c>
      <c r="B53" s="174" t="s">
        <v>199</v>
      </c>
      <c r="C53" s="170" t="s">
        <v>38</v>
      </c>
      <c r="D53" s="171">
        <v>80</v>
      </c>
      <c r="E53" s="172">
        <v>1650</v>
      </c>
      <c r="F53" s="172">
        <v>132000</v>
      </c>
    </row>
    <row r="54" spans="1:6" ht="28.5">
      <c r="A54" s="133" t="s">
        <v>200</v>
      </c>
      <c r="B54" s="174" t="s">
        <v>267</v>
      </c>
      <c r="C54" s="170" t="s">
        <v>48</v>
      </c>
      <c r="D54" s="171">
        <v>500</v>
      </c>
      <c r="E54" s="172">
        <v>180</v>
      </c>
      <c r="F54" s="172">
        <v>90000</v>
      </c>
    </row>
    <row r="55" spans="1:6" ht="199.5">
      <c r="A55" s="133" t="s">
        <v>201</v>
      </c>
      <c r="B55" s="174" t="s">
        <v>202</v>
      </c>
      <c r="C55" s="170" t="s">
        <v>48</v>
      </c>
      <c r="D55" s="171">
        <v>650</v>
      </c>
      <c r="E55" s="172">
        <v>180</v>
      </c>
      <c r="F55" s="172">
        <v>117000</v>
      </c>
    </row>
    <row r="56" spans="1:6" ht="199.5">
      <c r="A56" s="133" t="s">
        <v>203</v>
      </c>
      <c r="B56" s="174" t="s">
        <v>204</v>
      </c>
      <c r="C56" s="170" t="s">
        <v>48</v>
      </c>
      <c r="D56" s="171">
        <v>25</v>
      </c>
      <c r="E56" s="172">
        <v>180</v>
      </c>
      <c r="F56" s="172">
        <v>4500</v>
      </c>
    </row>
    <row r="57" spans="1:6" ht="42.75">
      <c r="A57" s="133" t="s">
        <v>205</v>
      </c>
      <c r="B57" s="174" t="s">
        <v>206</v>
      </c>
      <c r="C57" s="170" t="s">
        <v>48</v>
      </c>
      <c r="D57" s="171">
        <v>10</v>
      </c>
      <c r="E57" s="172">
        <v>2500</v>
      </c>
      <c r="F57" s="172">
        <v>25000</v>
      </c>
    </row>
    <row r="58" spans="1:6" ht="57">
      <c r="A58" s="133" t="s">
        <v>207</v>
      </c>
      <c r="B58" s="174" t="s">
        <v>208</v>
      </c>
      <c r="C58" s="170" t="s">
        <v>48</v>
      </c>
      <c r="D58" s="171">
        <v>200</v>
      </c>
      <c r="E58" s="172">
        <v>180</v>
      </c>
      <c r="F58" s="172">
        <v>36000</v>
      </c>
    </row>
    <row r="59" spans="1:6" ht="42.75">
      <c r="A59" s="133" t="s">
        <v>209</v>
      </c>
      <c r="B59" s="174" t="s">
        <v>268</v>
      </c>
      <c r="C59" s="170" t="s">
        <v>0</v>
      </c>
      <c r="D59" s="171">
        <v>24</v>
      </c>
      <c r="E59" s="172">
        <v>1800</v>
      </c>
      <c r="F59" s="172">
        <v>43200</v>
      </c>
    </row>
    <row r="60" spans="1:6" ht="213.75">
      <c r="A60" s="133" t="s">
        <v>210</v>
      </c>
      <c r="B60" s="174" t="s">
        <v>211</v>
      </c>
      <c r="C60" s="170" t="s">
        <v>0</v>
      </c>
      <c r="D60" s="171">
        <v>24</v>
      </c>
      <c r="E60" s="172">
        <v>9600</v>
      </c>
      <c r="F60" s="172">
        <v>230400</v>
      </c>
    </row>
    <row r="61" spans="1:6" ht="57">
      <c r="A61" s="133" t="s">
        <v>212</v>
      </c>
      <c r="B61" s="175" t="s">
        <v>213</v>
      </c>
      <c r="C61" s="170" t="s">
        <v>0</v>
      </c>
      <c r="D61" s="171">
        <v>24</v>
      </c>
      <c r="E61" s="172">
        <v>8500</v>
      </c>
      <c r="F61" s="172">
        <v>204000</v>
      </c>
    </row>
    <row r="62" spans="1:6" ht="28.5">
      <c r="A62" s="133" t="s">
        <v>214</v>
      </c>
      <c r="B62" s="174" t="s">
        <v>215</v>
      </c>
      <c r="C62" s="170" t="s">
        <v>0</v>
      </c>
      <c r="D62" s="171">
        <v>24</v>
      </c>
      <c r="E62" s="172">
        <v>1200</v>
      </c>
      <c r="F62" s="172">
        <v>28800</v>
      </c>
    </row>
    <row r="63" spans="1:6" ht="85.5">
      <c r="A63" s="133" t="s">
        <v>216</v>
      </c>
      <c r="B63" s="174" t="s">
        <v>217</v>
      </c>
      <c r="C63" s="170" t="s">
        <v>0</v>
      </c>
      <c r="D63" s="171">
        <v>24</v>
      </c>
      <c r="E63" s="172">
        <v>1200</v>
      </c>
      <c r="F63" s="172">
        <v>28800</v>
      </c>
    </row>
    <row r="64" spans="1:6" ht="57">
      <c r="A64" s="133" t="s">
        <v>218</v>
      </c>
      <c r="B64" s="174" t="s">
        <v>219</v>
      </c>
      <c r="C64" s="170" t="s">
        <v>0</v>
      </c>
      <c r="D64" s="171">
        <v>24</v>
      </c>
      <c r="E64" s="172">
        <v>3200</v>
      </c>
      <c r="F64" s="172">
        <v>76800</v>
      </c>
    </row>
    <row r="65" spans="1:6" ht="71.25">
      <c r="A65" s="133" t="s">
        <v>220</v>
      </c>
      <c r="B65" s="174" t="s">
        <v>221</v>
      </c>
      <c r="C65" s="170" t="s">
        <v>0</v>
      </c>
      <c r="D65" s="171">
        <v>24</v>
      </c>
      <c r="E65" s="172">
        <v>2000</v>
      </c>
      <c r="F65" s="172">
        <v>48000</v>
      </c>
    </row>
    <row r="66" spans="1:6" ht="28.5">
      <c r="A66" s="133" t="s">
        <v>222</v>
      </c>
      <c r="B66" s="174" t="s">
        <v>223</v>
      </c>
      <c r="C66" s="170" t="s">
        <v>0</v>
      </c>
      <c r="D66" s="171">
        <v>24</v>
      </c>
      <c r="E66" s="172">
        <v>1200</v>
      </c>
      <c r="F66" s="172">
        <v>28800</v>
      </c>
    </row>
    <row r="67" spans="1:6" ht="57">
      <c r="A67" s="133" t="s">
        <v>224</v>
      </c>
      <c r="B67" s="174" t="s">
        <v>225</v>
      </c>
      <c r="C67" s="170" t="s">
        <v>0</v>
      </c>
      <c r="D67" s="171">
        <v>24</v>
      </c>
      <c r="E67" s="172">
        <v>800</v>
      </c>
      <c r="F67" s="172">
        <v>19200</v>
      </c>
    </row>
    <row r="68" spans="1:6" ht="28.5">
      <c r="A68" s="133" t="s">
        <v>226</v>
      </c>
      <c r="B68" s="174" t="s">
        <v>269</v>
      </c>
      <c r="C68" s="170" t="s">
        <v>137</v>
      </c>
      <c r="D68" s="171">
        <v>1</v>
      </c>
      <c r="E68" s="172">
        <v>25000</v>
      </c>
      <c r="F68" s="172">
        <v>25000</v>
      </c>
    </row>
    <row r="69" spans="1:6" ht="57">
      <c r="A69" s="133" t="s">
        <v>227</v>
      </c>
      <c r="B69" s="174" t="s">
        <v>228</v>
      </c>
      <c r="C69" s="170"/>
      <c r="D69" s="171"/>
      <c r="E69" s="172"/>
      <c r="F69" s="172"/>
    </row>
    <row r="70" spans="1:6">
      <c r="A70" s="110"/>
      <c r="B70" s="174" t="s">
        <v>229</v>
      </c>
      <c r="C70" s="170" t="s">
        <v>137</v>
      </c>
      <c r="D70" s="171">
        <v>1</v>
      </c>
      <c r="E70" s="172">
        <v>30000</v>
      </c>
      <c r="F70" s="172">
        <v>30000</v>
      </c>
    </row>
    <row r="71" spans="1:6" ht="28.5">
      <c r="A71" s="110"/>
      <c r="B71" s="174" t="s">
        <v>230</v>
      </c>
      <c r="C71" s="170" t="s">
        <v>137</v>
      </c>
      <c r="D71" s="171">
        <v>1</v>
      </c>
      <c r="E71" s="172">
        <v>30000</v>
      </c>
      <c r="F71" s="172">
        <v>30000</v>
      </c>
    </row>
    <row r="72" spans="1:6">
      <c r="A72" s="110"/>
      <c r="B72" s="174" t="s">
        <v>231</v>
      </c>
      <c r="C72" s="170" t="s">
        <v>137</v>
      </c>
      <c r="D72" s="171">
        <v>1</v>
      </c>
      <c r="E72" s="172">
        <v>30000</v>
      </c>
      <c r="F72" s="172">
        <v>30000</v>
      </c>
    </row>
    <row r="73" spans="1:6" ht="28.5">
      <c r="A73" s="110"/>
      <c r="B73" s="174" t="s">
        <v>232</v>
      </c>
      <c r="C73" s="170" t="s">
        <v>137</v>
      </c>
      <c r="D73" s="171">
        <v>1</v>
      </c>
      <c r="E73" s="172">
        <v>30000</v>
      </c>
      <c r="F73" s="172">
        <v>30000</v>
      </c>
    </row>
    <row r="74" spans="1:6" ht="28.5">
      <c r="A74" s="133" t="s">
        <v>233</v>
      </c>
      <c r="B74" s="174" t="s">
        <v>234</v>
      </c>
      <c r="C74" s="170" t="s">
        <v>0</v>
      </c>
      <c r="D74" s="171">
        <v>20</v>
      </c>
      <c r="E74" s="172">
        <v>500</v>
      </c>
      <c r="F74" s="172">
        <v>10000</v>
      </c>
    </row>
    <row r="75" spans="1:6" ht="42.75">
      <c r="A75" s="133" t="s">
        <v>235</v>
      </c>
      <c r="B75" s="174" t="s">
        <v>236</v>
      </c>
      <c r="C75" s="170" t="s">
        <v>75</v>
      </c>
      <c r="D75" s="171">
        <v>1</v>
      </c>
      <c r="E75" s="172">
        <v>25000</v>
      </c>
      <c r="F75" s="172">
        <v>25000</v>
      </c>
    </row>
    <row r="76" spans="1:6" ht="114">
      <c r="A76" s="133" t="s">
        <v>237</v>
      </c>
      <c r="B76" s="174" t="s">
        <v>238</v>
      </c>
      <c r="C76" s="170" t="s">
        <v>48</v>
      </c>
      <c r="D76" s="171">
        <v>500</v>
      </c>
      <c r="E76" s="172">
        <v>85</v>
      </c>
      <c r="F76" s="172">
        <v>42500</v>
      </c>
    </row>
    <row r="77" spans="1:6" ht="85.5">
      <c r="A77" s="133" t="s">
        <v>239</v>
      </c>
      <c r="B77" s="174" t="s">
        <v>240</v>
      </c>
      <c r="C77" s="170"/>
      <c r="D77" s="171"/>
      <c r="E77" s="172"/>
      <c r="F77" s="172"/>
    </row>
    <row r="78" spans="1:6">
      <c r="A78" s="110"/>
      <c r="B78" s="174" t="s">
        <v>241</v>
      </c>
      <c r="C78" s="170" t="s">
        <v>137</v>
      </c>
      <c r="D78" s="171">
        <v>1</v>
      </c>
      <c r="E78" s="172">
        <v>15000</v>
      </c>
      <c r="F78" s="172">
        <v>15000</v>
      </c>
    </row>
    <row r="79" spans="1:6">
      <c r="A79" s="110"/>
      <c r="B79" s="174" t="s">
        <v>242</v>
      </c>
      <c r="C79" s="170" t="s">
        <v>137</v>
      </c>
      <c r="D79" s="171">
        <v>1</v>
      </c>
      <c r="E79" s="172">
        <v>25000</v>
      </c>
      <c r="F79" s="172">
        <v>25000</v>
      </c>
    </row>
    <row r="80" spans="1:6" ht="42.75">
      <c r="A80" s="110"/>
      <c r="B80" s="174" t="s">
        <v>243</v>
      </c>
      <c r="C80" s="170" t="s">
        <v>137</v>
      </c>
      <c r="D80" s="171">
        <v>1</v>
      </c>
      <c r="E80" s="172">
        <v>87177.600000000006</v>
      </c>
      <c r="F80" s="172">
        <v>87177.600000000006</v>
      </c>
    </row>
    <row r="81" spans="1:6">
      <c r="A81" s="49"/>
      <c r="B81" s="128"/>
      <c r="C81" s="72"/>
      <c r="D81" s="73"/>
      <c r="E81" s="74"/>
      <c r="F81" s="74"/>
    </row>
    <row r="82" spans="1:6">
      <c r="A82" s="50"/>
      <c r="B82" s="125" t="s">
        <v>244</v>
      </c>
      <c r="C82" s="77"/>
      <c r="D82" s="75"/>
      <c r="E82" s="76"/>
      <c r="F82" s="169">
        <v>1664677.6</v>
      </c>
    </row>
    <row r="83" spans="1:6">
      <c r="B83" s="129"/>
    </row>
    <row r="84" spans="1:6">
      <c r="B84" s="129"/>
    </row>
    <row r="85" spans="1:6">
      <c r="B85" s="129"/>
    </row>
    <row r="86" spans="1:6">
      <c r="A86" s="56" t="s">
        <v>10</v>
      </c>
      <c r="B86" s="144" t="s">
        <v>12</v>
      </c>
      <c r="C86" s="145"/>
      <c r="D86" s="145"/>
      <c r="E86" s="145"/>
      <c r="F86" s="68" t="s">
        <v>9</v>
      </c>
    </row>
    <row r="87" spans="1:6" ht="27">
      <c r="A87" s="57" t="s">
        <v>11</v>
      </c>
      <c r="B87" s="146" t="s">
        <v>130</v>
      </c>
      <c r="C87" s="147"/>
      <c r="D87" s="147"/>
      <c r="E87" s="147"/>
      <c r="F87" s="7" t="s">
        <v>13</v>
      </c>
    </row>
    <row r="88" spans="1:6">
      <c r="A88" s="71" t="s">
        <v>131</v>
      </c>
      <c r="B88" s="140" t="s">
        <v>132</v>
      </c>
      <c r="C88" s="141"/>
      <c r="D88" s="141"/>
      <c r="E88" s="141"/>
      <c r="F88" s="173">
        <v>180000</v>
      </c>
    </row>
    <row r="89" spans="1:6">
      <c r="A89" s="71" t="s">
        <v>141</v>
      </c>
      <c r="B89" s="140" t="s">
        <v>142</v>
      </c>
      <c r="C89" s="141"/>
      <c r="D89" s="141"/>
      <c r="E89" s="141"/>
      <c r="F89" s="173">
        <v>6865404.4000000004</v>
      </c>
    </row>
    <row r="90" spans="1:6">
      <c r="A90" s="71" t="s">
        <v>192</v>
      </c>
      <c r="B90" s="140" t="s">
        <v>193</v>
      </c>
      <c r="C90" s="141"/>
      <c r="D90" s="141"/>
      <c r="E90" s="141"/>
      <c r="F90" s="173">
        <v>1664677.6</v>
      </c>
    </row>
    <row r="91" spans="1:6">
      <c r="A91" s="70"/>
      <c r="B91" s="142" t="s">
        <v>9</v>
      </c>
      <c r="C91" s="143"/>
      <c r="D91" s="143"/>
      <c r="E91" s="143"/>
      <c r="F91" s="169">
        <v>8710082</v>
      </c>
    </row>
    <row r="92" spans="1:6">
      <c r="A92" s="41"/>
      <c r="B92" s="41"/>
      <c r="C92" s="41"/>
      <c r="D92" s="41"/>
      <c r="E92" s="116"/>
      <c r="F92" s="116"/>
    </row>
    <row r="93" spans="1:6">
      <c r="A93" s="42" t="s">
        <v>14</v>
      </c>
      <c r="B93" s="129"/>
      <c r="C93" s="41"/>
      <c r="D93" s="41"/>
      <c r="E93" s="116"/>
      <c r="F93" s="116"/>
    </row>
    <row r="94" spans="1:6">
      <c r="A94" s="42" t="s">
        <v>15</v>
      </c>
      <c r="B94" s="129"/>
      <c r="C94" s="41"/>
      <c r="D94" s="41"/>
      <c r="E94" s="65"/>
      <c r="F94" s="65"/>
    </row>
    <row r="95" spans="1:6">
      <c r="A95" s="41"/>
      <c r="B95" s="41"/>
      <c r="C95" s="41"/>
      <c r="D95" s="41"/>
      <c r="E95" s="65"/>
      <c r="F95" s="65"/>
    </row>
    <row r="96" spans="1:6">
      <c r="A96" s="58"/>
      <c r="B96" s="130"/>
      <c r="C96" s="58"/>
      <c r="D96" s="41"/>
      <c r="E96" s="65"/>
      <c r="F96" s="78" t="s">
        <v>245</v>
      </c>
    </row>
    <row r="97" spans="1:6">
      <c r="A97" s="58"/>
      <c r="B97" s="131"/>
      <c r="C97" s="41"/>
      <c r="D97" s="41"/>
      <c r="E97" s="65"/>
      <c r="F97" s="78" t="s">
        <v>246</v>
      </c>
    </row>
    <row r="98" spans="1:6" ht="25.9" customHeight="1">
      <c r="A98" s="58"/>
      <c r="B98" s="132"/>
      <c r="C98" s="41"/>
      <c r="D98" s="41"/>
      <c r="E98" s="65"/>
      <c r="F98" s="65"/>
    </row>
    <row r="99" spans="1:6">
      <c r="A99" s="42" t="s">
        <v>105</v>
      </c>
      <c r="B99" s="131"/>
      <c r="C99" s="41"/>
      <c r="D99" s="41"/>
      <c r="E99" s="65"/>
      <c r="F99" s="119" t="s">
        <v>1</v>
      </c>
    </row>
    <row r="100" spans="1:6">
      <c r="B100" s="129"/>
    </row>
  </sheetData>
  <mergeCells count="9">
    <mergeCell ref="B90:E90"/>
    <mergeCell ref="B91:E91"/>
    <mergeCell ref="B86:E86"/>
    <mergeCell ref="B87:E87"/>
    <mergeCell ref="A1:F1"/>
    <mergeCell ref="A2:F2"/>
    <mergeCell ref="A3:F3"/>
    <mergeCell ref="B89:E89"/>
    <mergeCell ref="B88:E88"/>
  </mergeCells>
  <pageMargins left="0.51181102362204722" right="0.15748031496062992" top="1.023622047244094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C7779-2E0E-499D-B416-5F3318B854B6}">
  <dimension ref="A1:F69"/>
  <sheetViews>
    <sheetView tabSelected="1" zoomScaleNormal="100" zoomScaleSheetLayoutView="100" workbookViewId="0">
      <pane ySplit="5" topLeftCell="A49" activePane="bottomLeft" state="frozen"/>
      <selection pane="bottomLeft" activeCell="H51" sqref="H51"/>
    </sheetView>
  </sheetViews>
  <sheetFormatPr defaultColWidth="9" defaultRowHeight="14.25"/>
  <cols>
    <col min="1" max="1" width="5.125" style="54" customWidth="1"/>
    <col min="2" max="2" width="50.625" style="63" customWidth="1"/>
    <col min="3" max="3" width="5.125" style="64" customWidth="1"/>
    <col min="4" max="4" width="6.625" style="44" customWidth="1"/>
    <col min="5" max="5" width="8.625" style="45" customWidth="1"/>
    <col min="6" max="6" width="12.625" style="45" customWidth="1"/>
    <col min="7" max="16384" width="9" style="43"/>
  </cols>
  <sheetData>
    <row r="1" spans="1:6" ht="12" customHeight="1">
      <c r="A1" s="138" t="s">
        <v>51</v>
      </c>
      <c r="B1" s="138"/>
      <c r="C1" s="138"/>
      <c r="D1" s="138"/>
      <c r="E1" s="138"/>
      <c r="F1" s="138"/>
    </row>
    <row r="2" spans="1:6" ht="29.25" customHeight="1">
      <c r="A2" s="139" t="s">
        <v>76</v>
      </c>
      <c r="B2" s="139"/>
      <c r="C2" s="139"/>
      <c r="D2" s="139"/>
      <c r="E2" s="139"/>
      <c r="F2" s="139"/>
    </row>
    <row r="3" spans="1:6" ht="12" customHeight="1">
      <c r="A3" s="138" t="s">
        <v>16</v>
      </c>
      <c r="B3" s="138"/>
      <c r="C3" s="138"/>
      <c r="D3" s="138"/>
      <c r="E3" s="138"/>
      <c r="F3" s="138"/>
    </row>
    <row r="4" spans="1:6" ht="12" customHeight="1">
      <c r="A4" s="19" t="s">
        <v>73</v>
      </c>
      <c r="B4" s="21"/>
      <c r="C4" s="55"/>
      <c r="D4" s="46"/>
      <c r="E4" s="47"/>
      <c r="F4" s="48"/>
    </row>
    <row r="5" spans="1:6" ht="45" customHeight="1">
      <c r="A5" s="11" t="s">
        <v>2</v>
      </c>
      <c r="B5" s="59" t="s">
        <v>6</v>
      </c>
      <c r="C5" s="59" t="s">
        <v>4</v>
      </c>
      <c r="D5" s="67" t="s">
        <v>3</v>
      </c>
      <c r="E5" s="51" t="s">
        <v>7</v>
      </c>
      <c r="F5" s="51" t="s">
        <v>8</v>
      </c>
    </row>
    <row r="6" spans="1:6">
      <c r="A6" s="70" t="s">
        <v>17</v>
      </c>
      <c r="B6" s="61" t="s">
        <v>19</v>
      </c>
      <c r="C6" s="77"/>
      <c r="D6" s="75"/>
      <c r="E6" s="76"/>
      <c r="F6" s="76"/>
    </row>
    <row r="7" spans="1:6">
      <c r="A7" s="1" t="s">
        <v>20</v>
      </c>
      <c r="B7" s="2" t="s">
        <v>21</v>
      </c>
      <c r="C7" s="3"/>
      <c r="D7" s="4"/>
      <c r="E7" s="5"/>
      <c r="F7" s="5"/>
    </row>
    <row r="8" spans="1:6">
      <c r="A8" s="71"/>
      <c r="B8" s="2" t="s">
        <v>22</v>
      </c>
      <c r="C8" s="72"/>
      <c r="D8" s="73"/>
      <c r="E8" s="74"/>
      <c r="F8" s="74"/>
    </row>
    <row r="9" spans="1:6">
      <c r="A9" s="71"/>
      <c r="B9" s="6" t="s">
        <v>52</v>
      </c>
      <c r="C9" s="72" t="s">
        <v>0</v>
      </c>
      <c r="D9" s="73">
        <v>1</v>
      </c>
      <c r="E9" s="74">
        <v>5437</v>
      </c>
      <c r="F9" s="74">
        <f>D9*E9</f>
        <v>5437</v>
      </c>
    </row>
    <row r="10" spans="1:6">
      <c r="A10" s="71"/>
      <c r="B10" s="6" t="s">
        <v>109</v>
      </c>
      <c r="C10" s="72" t="s">
        <v>0</v>
      </c>
      <c r="D10" s="73">
        <v>1</v>
      </c>
      <c r="E10" s="74">
        <v>5223</v>
      </c>
      <c r="F10" s="74">
        <f>D10*E10</f>
        <v>5223</v>
      </c>
    </row>
    <row r="11" spans="1:6">
      <c r="A11" s="71"/>
      <c r="B11" s="2" t="s">
        <v>23</v>
      </c>
      <c r="C11" s="72"/>
      <c r="D11" s="73"/>
      <c r="E11" s="74"/>
      <c r="F11" s="74"/>
    </row>
    <row r="12" spans="1:6">
      <c r="A12" s="71"/>
      <c r="B12" s="6" t="s">
        <v>32</v>
      </c>
      <c r="C12" s="72" t="s">
        <v>0</v>
      </c>
      <c r="D12" s="73">
        <v>2</v>
      </c>
      <c r="E12" s="74">
        <v>5214</v>
      </c>
      <c r="F12" s="74">
        <f t="shared" ref="F12:F13" si="0">D12*E12</f>
        <v>10428</v>
      </c>
    </row>
    <row r="13" spans="1:6">
      <c r="A13" s="71"/>
      <c r="B13" s="6" t="s">
        <v>40</v>
      </c>
      <c r="C13" s="72" t="s">
        <v>0</v>
      </c>
      <c r="D13" s="73">
        <v>9</v>
      </c>
      <c r="E13" s="74">
        <v>2968</v>
      </c>
      <c r="F13" s="74">
        <f t="shared" si="0"/>
        <v>26712</v>
      </c>
    </row>
    <row r="14" spans="1:6">
      <c r="A14" s="71"/>
      <c r="B14" s="2" t="s">
        <v>24</v>
      </c>
      <c r="C14" s="72"/>
      <c r="D14" s="73"/>
      <c r="E14" s="74"/>
      <c r="F14" s="74"/>
    </row>
    <row r="15" spans="1:6" ht="26.25" customHeight="1">
      <c r="A15" s="71"/>
      <c r="B15" s="9" t="s">
        <v>53</v>
      </c>
      <c r="C15" s="72"/>
      <c r="D15" s="73">
        <v>1</v>
      </c>
      <c r="E15" s="74">
        <v>758</v>
      </c>
      <c r="F15" s="74"/>
    </row>
    <row r="16" spans="1:6" ht="12.75" customHeight="1">
      <c r="A16" s="71"/>
      <c r="B16" s="6" t="s">
        <v>56</v>
      </c>
      <c r="C16" s="72" t="s">
        <v>0</v>
      </c>
      <c r="D16" s="73">
        <v>4</v>
      </c>
      <c r="E16" s="74">
        <v>1022</v>
      </c>
      <c r="F16" s="74">
        <f>D16*E16</f>
        <v>4088</v>
      </c>
    </row>
    <row r="17" spans="1:6">
      <c r="A17" s="1" t="s">
        <v>25</v>
      </c>
      <c r="B17" s="2" t="s">
        <v>26</v>
      </c>
      <c r="C17" s="3"/>
      <c r="D17" s="4"/>
      <c r="E17" s="5"/>
      <c r="F17" s="5"/>
    </row>
    <row r="18" spans="1:6">
      <c r="A18" s="71"/>
      <c r="B18" s="6" t="s">
        <v>33</v>
      </c>
      <c r="C18" s="72" t="s">
        <v>0</v>
      </c>
      <c r="D18" s="73">
        <f>SUM(D9:D16)</f>
        <v>18</v>
      </c>
      <c r="E18" s="74">
        <v>400</v>
      </c>
      <c r="F18" s="74">
        <f>D18*E18</f>
        <v>7200</v>
      </c>
    </row>
    <row r="19" spans="1:6" s="53" customFormat="1" ht="13.5">
      <c r="A19" s="1" t="s">
        <v>27</v>
      </c>
      <c r="B19" s="2" t="s">
        <v>28</v>
      </c>
      <c r="C19" s="3"/>
      <c r="D19" s="4"/>
      <c r="E19" s="5"/>
      <c r="F19" s="5"/>
    </row>
    <row r="20" spans="1:6">
      <c r="A20" s="71"/>
      <c r="B20" s="6" t="s">
        <v>34</v>
      </c>
      <c r="C20" s="72" t="s">
        <v>0</v>
      </c>
      <c r="D20" s="73">
        <v>5</v>
      </c>
      <c r="E20" s="74">
        <f>1190*3.2</f>
        <v>3808</v>
      </c>
      <c r="F20" s="74">
        <f t="shared" ref="F20:F29" si="1">D20*E20</f>
        <v>19040</v>
      </c>
    </row>
    <row r="21" spans="1:6">
      <c r="A21" s="71"/>
      <c r="B21" s="6" t="s">
        <v>35</v>
      </c>
      <c r="C21" s="72" t="s">
        <v>0</v>
      </c>
      <c r="D21" s="73">
        <v>6</v>
      </c>
      <c r="E21" s="74">
        <f>1190*3.4</f>
        <v>4046</v>
      </c>
      <c r="F21" s="74">
        <f t="shared" si="1"/>
        <v>24276</v>
      </c>
    </row>
    <row r="22" spans="1:6">
      <c r="A22" s="71"/>
      <c r="B22" s="6" t="s">
        <v>54</v>
      </c>
      <c r="C22" s="72" t="s">
        <v>0</v>
      </c>
      <c r="D22" s="73">
        <v>1</v>
      </c>
      <c r="E22" s="74">
        <f>1190*3.6</f>
        <v>4284</v>
      </c>
      <c r="F22" s="74">
        <f t="shared" si="1"/>
        <v>4284</v>
      </c>
    </row>
    <row r="23" spans="1:6">
      <c r="A23" s="71"/>
      <c r="B23" s="6" t="s">
        <v>36</v>
      </c>
      <c r="C23" s="72" t="s">
        <v>0</v>
      </c>
      <c r="D23" s="73">
        <v>1</v>
      </c>
      <c r="E23" s="74">
        <f>1190*3.8</f>
        <v>4522</v>
      </c>
      <c r="F23" s="74">
        <f t="shared" si="1"/>
        <v>4522</v>
      </c>
    </row>
    <row r="24" spans="1:6" s="53" customFormat="1" ht="13.5">
      <c r="A24" s="1" t="s">
        <v>29</v>
      </c>
      <c r="B24" s="2" t="s">
        <v>30</v>
      </c>
      <c r="C24" s="3"/>
      <c r="D24" s="4"/>
      <c r="E24" s="5"/>
      <c r="F24" s="5"/>
    </row>
    <row r="25" spans="1:6" ht="42.75">
      <c r="A25" s="71"/>
      <c r="B25" s="34" t="s">
        <v>37</v>
      </c>
      <c r="C25" s="33" t="s">
        <v>38</v>
      </c>
      <c r="D25" s="8">
        <f>D27*(0.4*0.4*0.6)+D28*(0.5*0.5*0.6)</f>
        <v>1.3560000000000003</v>
      </c>
      <c r="E25" s="74">
        <v>2500</v>
      </c>
      <c r="F25" s="74">
        <f t="shared" si="1"/>
        <v>3390.0000000000009</v>
      </c>
    </row>
    <row r="26" spans="1:6" ht="28.5">
      <c r="A26" s="71"/>
      <c r="B26" s="34" t="s">
        <v>55</v>
      </c>
      <c r="C26" s="72"/>
      <c r="D26" s="73"/>
      <c r="E26" s="74"/>
      <c r="F26" s="74"/>
    </row>
    <row r="27" spans="1:6">
      <c r="A27" s="71"/>
      <c r="B27" s="32" t="s">
        <v>58</v>
      </c>
      <c r="C27" s="72" t="s">
        <v>0</v>
      </c>
      <c r="D27" s="73">
        <f>D20+D21</f>
        <v>11</v>
      </c>
      <c r="E27" s="74">
        <f>0.4*0.4*0.6*36000</f>
        <v>3456.0000000000005</v>
      </c>
      <c r="F27" s="74">
        <f t="shared" si="1"/>
        <v>38016.000000000007</v>
      </c>
    </row>
    <row r="28" spans="1:6">
      <c r="A28" s="71"/>
      <c r="B28" s="6" t="s">
        <v>59</v>
      </c>
      <c r="C28" s="72" t="s">
        <v>0</v>
      </c>
      <c r="D28" s="73">
        <f>D22+D23</f>
        <v>2</v>
      </c>
      <c r="E28" s="74">
        <f>0.5*0.5*0.6*36000</f>
        <v>5400</v>
      </c>
      <c r="F28" s="74">
        <f t="shared" si="1"/>
        <v>10800</v>
      </c>
    </row>
    <row r="29" spans="1:6">
      <c r="A29" s="71"/>
      <c r="B29" s="6" t="s">
        <v>39</v>
      </c>
      <c r="C29" s="72" t="s">
        <v>0</v>
      </c>
      <c r="D29" s="73">
        <f>SUM(D20:D23)</f>
        <v>13</v>
      </c>
      <c r="E29" s="74">
        <v>350</v>
      </c>
      <c r="F29" s="74">
        <f t="shared" si="1"/>
        <v>4550</v>
      </c>
    </row>
    <row r="30" spans="1:6" s="53" customFormat="1" ht="13.5">
      <c r="A30" s="70"/>
      <c r="B30" s="61" t="str">
        <f>"УКУПНО "&amp;B6</f>
        <v>УКУПНО САОБРАЋАЈНИ ЗНАКОВИ</v>
      </c>
      <c r="C30" s="77"/>
      <c r="D30" s="75"/>
      <c r="E30" s="76"/>
      <c r="F30" s="76">
        <f>SUM(F6:F29)</f>
        <v>167966</v>
      </c>
    </row>
    <row r="31" spans="1:6">
      <c r="A31" s="71"/>
      <c r="B31" s="6"/>
      <c r="C31" s="72"/>
      <c r="D31" s="73"/>
      <c r="E31" s="74"/>
      <c r="F31" s="74"/>
    </row>
    <row r="32" spans="1:6">
      <c r="A32" s="70" t="s">
        <v>18</v>
      </c>
      <c r="B32" s="61" t="s">
        <v>31</v>
      </c>
      <c r="C32" s="77"/>
      <c r="D32" s="75"/>
      <c r="E32" s="76"/>
      <c r="F32" s="76"/>
    </row>
    <row r="33" spans="1:6" s="53" customFormat="1" ht="13.5">
      <c r="A33" s="1" t="s">
        <v>41</v>
      </c>
      <c r="B33" s="2" t="s">
        <v>60</v>
      </c>
      <c r="C33" s="3"/>
      <c r="D33" s="10"/>
      <c r="E33" s="5"/>
      <c r="F33" s="5"/>
    </row>
    <row r="34" spans="1:6" ht="28.5">
      <c r="A34" s="71"/>
      <c r="B34" s="9" t="s">
        <v>62</v>
      </c>
      <c r="C34" s="33" t="s">
        <v>48</v>
      </c>
      <c r="D34" s="8">
        <v>156</v>
      </c>
      <c r="E34" s="74">
        <v>90</v>
      </c>
      <c r="F34" s="74">
        <f>E34*D34</f>
        <v>14040</v>
      </c>
    </row>
    <row r="35" spans="1:6" ht="28.5">
      <c r="A35" s="71"/>
      <c r="B35" s="9" t="s">
        <v>63</v>
      </c>
      <c r="C35" s="33" t="s">
        <v>48</v>
      </c>
      <c r="D35" s="8">
        <v>22</v>
      </c>
      <c r="E35" s="74">
        <v>90</v>
      </c>
      <c r="F35" s="74">
        <f t="shared" ref="F35:F39" si="2">E35*D35</f>
        <v>1980</v>
      </c>
    </row>
    <row r="36" spans="1:6" ht="28.5">
      <c r="A36" s="71"/>
      <c r="B36" s="9" t="s">
        <v>61</v>
      </c>
      <c r="C36" s="33" t="s">
        <v>48</v>
      </c>
      <c r="D36" s="8">
        <v>135</v>
      </c>
      <c r="E36" s="74">
        <v>90</v>
      </c>
      <c r="F36" s="74">
        <f t="shared" si="2"/>
        <v>12150</v>
      </c>
    </row>
    <row r="37" spans="1:6">
      <c r="A37" s="1" t="s">
        <v>45</v>
      </c>
      <c r="B37" s="2" t="s">
        <v>42</v>
      </c>
      <c r="C37" s="3"/>
      <c r="D37" s="10"/>
      <c r="E37" s="5"/>
      <c r="F37" s="74">
        <f t="shared" si="2"/>
        <v>0</v>
      </c>
    </row>
    <row r="38" spans="1:6" ht="42.75">
      <c r="A38" s="71"/>
      <c r="B38" s="9" t="s">
        <v>43</v>
      </c>
      <c r="C38" s="33" t="s">
        <v>5</v>
      </c>
      <c r="D38" s="8">
        <v>2.9</v>
      </c>
      <c r="E38" s="74">
        <v>3450</v>
      </c>
      <c r="F38" s="74">
        <f t="shared" si="2"/>
        <v>10005</v>
      </c>
    </row>
    <row r="39" spans="1:6" ht="28.5">
      <c r="A39" s="71"/>
      <c r="B39" s="9" t="s">
        <v>44</v>
      </c>
      <c r="C39" s="33" t="s">
        <v>5</v>
      </c>
      <c r="D39" s="8">
        <v>24</v>
      </c>
      <c r="E39" s="74">
        <v>3450</v>
      </c>
      <c r="F39" s="74">
        <f t="shared" si="2"/>
        <v>82800</v>
      </c>
    </row>
    <row r="40" spans="1:6" s="53" customFormat="1" ht="13.5">
      <c r="A40" s="1" t="s">
        <v>57</v>
      </c>
      <c r="B40" s="2" t="s">
        <v>46</v>
      </c>
      <c r="C40" s="3"/>
      <c r="D40" s="10"/>
      <c r="E40" s="5"/>
      <c r="F40" s="5"/>
    </row>
    <row r="41" spans="1:6" ht="28.5">
      <c r="A41" s="71"/>
      <c r="B41" s="9" t="s">
        <v>64</v>
      </c>
      <c r="C41" s="33"/>
      <c r="D41" s="8"/>
      <c r="E41" s="74"/>
      <c r="F41" s="74"/>
    </row>
    <row r="42" spans="1:6">
      <c r="A42" s="71"/>
      <c r="B42" s="9" t="s">
        <v>67</v>
      </c>
      <c r="C42" s="33" t="s">
        <v>5</v>
      </c>
      <c r="D42" s="8">
        <v>6.9</v>
      </c>
      <c r="E42" s="74">
        <v>750</v>
      </c>
      <c r="F42" s="74">
        <f>E42*D42</f>
        <v>5175</v>
      </c>
    </row>
    <row r="43" spans="1:6">
      <c r="A43" s="71"/>
      <c r="B43" s="9" t="s">
        <v>66</v>
      </c>
      <c r="C43" s="33" t="s">
        <v>5</v>
      </c>
      <c r="D43" s="8">
        <v>3.8</v>
      </c>
      <c r="E43" s="74">
        <v>750</v>
      </c>
      <c r="F43" s="74">
        <f>E43*D43</f>
        <v>2850</v>
      </c>
    </row>
    <row r="44" spans="1:6" ht="42.75">
      <c r="A44" s="71"/>
      <c r="B44" s="9" t="s">
        <v>47</v>
      </c>
      <c r="C44" s="33" t="s">
        <v>5</v>
      </c>
      <c r="D44" s="8">
        <f>3*(0.52+0.1*50.35)+(2*0.52+0.1*67)</f>
        <v>24.405000000000001</v>
      </c>
      <c r="E44" s="74">
        <v>750</v>
      </c>
      <c r="F44" s="74">
        <f>E44*D44</f>
        <v>18303.75</v>
      </c>
    </row>
    <row r="45" spans="1:6">
      <c r="A45" s="50"/>
      <c r="B45" s="61" t="str">
        <f>"УКУПНО "&amp;B32</f>
        <v>УКУПНО ОЗНАКЕ НА ПУТУ</v>
      </c>
      <c r="C45" s="15"/>
      <c r="D45" s="69"/>
      <c r="E45" s="52"/>
      <c r="F45" s="76">
        <f>SUM(F34:F44)</f>
        <v>147303.75</v>
      </c>
    </row>
    <row r="46" spans="1:6">
      <c r="A46" s="71"/>
      <c r="B46" s="6"/>
      <c r="C46" s="72"/>
      <c r="D46" s="73"/>
      <c r="E46" s="74"/>
      <c r="F46" s="74"/>
    </row>
    <row r="47" spans="1:6">
      <c r="A47" s="70" t="s">
        <v>65</v>
      </c>
      <c r="B47" s="61" t="s">
        <v>68</v>
      </c>
      <c r="C47" s="77"/>
      <c r="D47" s="75"/>
      <c r="E47" s="76"/>
      <c r="F47" s="76"/>
    </row>
    <row r="48" spans="1:6" ht="28.5">
      <c r="A48" s="71"/>
      <c r="B48" s="9" t="s">
        <v>69</v>
      </c>
      <c r="C48" s="33" t="s">
        <v>71</v>
      </c>
      <c r="D48" s="8">
        <v>1</v>
      </c>
      <c r="E48" s="74">
        <v>3000</v>
      </c>
      <c r="F48" s="74">
        <f>E48*D48</f>
        <v>3000</v>
      </c>
    </row>
    <row r="49" spans="1:6" ht="28.5">
      <c r="A49" s="71"/>
      <c r="B49" s="9" t="s">
        <v>70</v>
      </c>
      <c r="C49" s="33" t="s">
        <v>71</v>
      </c>
      <c r="D49" s="8">
        <v>2</v>
      </c>
      <c r="E49" s="74">
        <f>2500+E29+E28+E25*(0.5*0.5*0.6)</f>
        <v>8625</v>
      </c>
      <c r="F49" s="74">
        <f>E49*D49</f>
        <v>17250</v>
      </c>
    </row>
    <row r="50" spans="1:6">
      <c r="A50" s="71"/>
      <c r="B50" s="9" t="s">
        <v>72</v>
      </c>
      <c r="C50" s="33" t="s">
        <v>48</v>
      </c>
      <c r="D50" s="8">
        <v>480</v>
      </c>
      <c r="E50" s="74">
        <v>80</v>
      </c>
      <c r="F50" s="74">
        <f>E50*D50</f>
        <v>38400</v>
      </c>
    </row>
    <row r="51" spans="1:6" ht="30" customHeight="1">
      <c r="A51" s="71"/>
      <c r="B51" s="20" t="s">
        <v>74</v>
      </c>
      <c r="C51" s="33" t="s">
        <v>75</v>
      </c>
      <c r="D51" s="8">
        <v>1</v>
      </c>
      <c r="E51" s="74">
        <v>100000</v>
      </c>
      <c r="F51" s="74">
        <v>80000</v>
      </c>
    </row>
    <row r="52" spans="1:6">
      <c r="A52" s="70"/>
      <c r="B52" s="61" t="str">
        <f>"УКУПНО "&amp;B47</f>
        <v>УКУПНО ОСТАЛИ РАДОВИ</v>
      </c>
      <c r="C52" s="77"/>
      <c r="D52" s="75"/>
      <c r="E52" s="76"/>
      <c r="F52" s="76">
        <f>SUM(F48:F51)</f>
        <v>138650</v>
      </c>
    </row>
    <row r="56" spans="1:6" ht="13.5" customHeight="1">
      <c r="A56" s="13" t="s">
        <v>10</v>
      </c>
      <c r="B56" s="144" t="s">
        <v>12</v>
      </c>
      <c r="C56" s="145"/>
      <c r="D56" s="145"/>
      <c r="E56" s="158"/>
      <c r="F56" s="68" t="s">
        <v>9</v>
      </c>
    </row>
    <row r="57" spans="1:6" ht="14.1" customHeight="1">
      <c r="A57" s="12" t="s">
        <v>11</v>
      </c>
      <c r="B57" s="146" t="str">
        <f>A3</f>
        <v>8. Пројекат саобраћаја и саобраћајне сигнализације</v>
      </c>
      <c r="C57" s="147"/>
      <c r="D57" s="147"/>
      <c r="E57" s="159"/>
      <c r="F57" s="7" t="s">
        <v>13</v>
      </c>
    </row>
    <row r="58" spans="1:6" ht="16.5" customHeight="1">
      <c r="A58" s="17" t="str">
        <f>A6</f>
        <v>8.1</v>
      </c>
      <c r="B58" s="140" t="str">
        <f>B6</f>
        <v>САОБРАЋАЈНИ ЗНАКОВИ</v>
      </c>
      <c r="C58" s="141"/>
      <c r="D58" s="141"/>
      <c r="E58" s="156"/>
      <c r="F58" s="74">
        <f>F30</f>
        <v>167966</v>
      </c>
    </row>
    <row r="59" spans="1:6">
      <c r="A59" s="71" t="str">
        <f>A32</f>
        <v>8.2</v>
      </c>
      <c r="B59" s="140" t="str">
        <f>B32</f>
        <v>ОЗНАКЕ НА ПУТУ</v>
      </c>
      <c r="C59" s="141"/>
      <c r="D59" s="141"/>
      <c r="E59" s="156"/>
      <c r="F59" s="74">
        <f>F45</f>
        <v>147303.75</v>
      </c>
    </row>
    <row r="60" spans="1:6">
      <c r="A60" s="71" t="str">
        <f>A47</f>
        <v>8.3</v>
      </c>
      <c r="B60" s="18" t="str">
        <f>B47</f>
        <v>ОСТАЛИ РАДОВИ</v>
      </c>
      <c r="C60" s="22"/>
      <c r="D60" s="22"/>
      <c r="E60" s="16"/>
      <c r="F60" s="74">
        <f>F52</f>
        <v>138650</v>
      </c>
    </row>
    <row r="61" spans="1:6">
      <c r="A61" s="70"/>
      <c r="B61" s="142" t="s">
        <v>9</v>
      </c>
      <c r="C61" s="143"/>
      <c r="D61" s="143"/>
      <c r="E61" s="157"/>
      <c r="F61" s="76">
        <f>SUM(F58:F60)</f>
        <v>453919.75</v>
      </c>
    </row>
    <row r="63" spans="1:6">
      <c r="A63" s="42" t="s">
        <v>14</v>
      </c>
    </row>
    <row r="64" spans="1:6">
      <c r="A64" s="42" t="s">
        <v>15</v>
      </c>
      <c r="E64" s="64"/>
      <c r="F64" s="64"/>
    </row>
    <row r="65" spans="1:6">
      <c r="E65" s="64"/>
      <c r="F65" s="64"/>
    </row>
    <row r="66" spans="1:6">
      <c r="A66" s="42"/>
      <c r="B66" s="78"/>
      <c r="C66" s="42"/>
      <c r="E66" s="64"/>
      <c r="F66" s="78" t="s">
        <v>49</v>
      </c>
    </row>
    <row r="67" spans="1:6">
      <c r="A67" s="42"/>
      <c r="B67" s="42"/>
      <c r="E67" s="64"/>
      <c r="F67" s="78" t="s">
        <v>50</v>
      </c>
    </row>
    <row r="68" spans="1:6" ht="30" customHeight="1">
      <c r="A68" s="42"/>
      <c r="B68" s="64"/>
      <c r="E68" s="64"/>
      <c r="F68" s="64"/>
    </row>
    <row r="69" spans="1:6">
      <c r="A69" s="14" t="s">
        <v>110</v>
      </c>
      <c r="B69" s="42"/>
      <c r="E69" s="64"/>
      <c r="F69" s="78" t="s">
        <v>1</v>
      </c>
    </row>
  </sheetData>
  <mergeCells count="8">
    <mergeCell ref="B59:E59"/>
    <mergeCell ref="B58:E58"/>
    <mergeCell ref="B61:E61"/>
    <mergeCell ref="A1:F1"/>
    <mergeCell ref="A2:F2"/>
    <mergeCell ref="A3:F3"/>
    <mergeCell ref="B56:E56"/>
    <mergeCell ref="B57:E57"/>
  </mergeCells>
  <phoneticPr fontId="23" type="noConversion"/>
  <pageMargins left="0.51181102362204722" right="0.15748031496062992" top="1.0236220472440944" bottom="0.55118110236220474" header="0.31496062992125984" footer="0.31496062992125984"/>
  <pageSetup paperSize="9" orientation="portrait" r:id="rId1"/>
  <headerFooter>
    <oddHeader>&amp;L&amp;G&amp;R&amp;8PYRAMID ING DOO
Temerinska 154, Novi Sad
Tel: +381 64 401 5350
e-mail: office@pyramiding.rs</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D95F-6718-466A-978A-096F01EE49D4}">
  <dimension ref="A1:F21"/>
  <sheetViews>
    <sheetView zoomScaleNormal="100" zoomScaleSheetLayoutView="100" workbookViewId="0">
      <pane ySplit="3" topLeftCell="A5" activePane="bottomLeft" state="frozen"/>
      <selection pane="bottomLeft" activeCell="G14" sqref="G14"/>
    </sheetView>
  </sheetViews>
  <sheetFormatPr defaultColWidth="9" defaultRowHeight="14.25"/>
  <cols>
    <col min="1" max="1" width="5.125" style="54" customWidth="1"/>
    <col min="2" max="2" width="50.625" style="63" customWidth="1"/>
    <col min="3" max="3" width="5.125" style="64" customWidth="1"/>
    <col min="4" max="4" width="6.625" style="44" customWidth="1"/>
    <col min="5" max="5" width="8.625" style="45" customWidth="1"/>
    <col min="6" max="6" width="12.625" style="45" customWidth="1"/>
    <col min="7" max="16384" width="9" style="43"/>
  </cols>
  <sheetData>
    <row r="1" spans="1:6" ht="12" customHeight="1">
      <c r="A1" s="138" t="s">
        <v>51</v>
      </c>
      <c r="B1" s="138"/>
      <c r="C1" s="138"/>
      <c r="D1" s="138"/>
      <c r="E1" s="138"/>
      <c r="F1" s="138"/>
    </row>
    <row r="2" spans="1:6" ht="29.25" customHeight="1">
      <c r="A2" s="139" t="s">
        <v>76</v>
      </c>
      <c r="B2" s="139"/>
      <c r="C2" s="139"/>
      <c r="D2" s="139"/>
      <c r="E2" s="139"/>
      <c r="F2" s="139"/>
    </row>
    <row r="3" spans="1:6" ht="12" customHeight="1">
      <c r="A3" s="138" t="s">
        <v>247</v>
      </c>
      <c r="B3" s="138"/>
      <c r="C3" s="138"/>
      <c r="D3" s="138"/>
      <c r="E3" s="138"/>
      <c r="F3" s="138"/>
    </row>
    <row r="4" spans="1:6" ht="12" customHeight="1">
      <c r="A4" s="19"/>
      <c r="B4" s="21"/>
      <c r="C4" s="55"/>
      <c r="D4" s="46"/>
      <c r="E4" s="47"/>
      <c r="F4" s="48"/>
    </row>
    <row r="5" spans="1:6" ht="12" customHeight="1">
      <c r="A5" s="19"/>
      <c r="B5" s="21"/>
      <c r="C5" s="55"/>
      <c r="D5" s="46"/>
      <c r="E5" s="47"/>
      <c r="F5" s="48"/>
    </row>
    <row r="6" spans="1:6" ht="12" customHeight="1">
      <c r="A6" s="19"/>
      <c r="B6" s="21"/>
      <c r="C6" s="55"/>
      <c r="D6" s="46"/>
      <c r="E6" s="47"/>
      <c r="F6" s="48"/>
    </row>
    <row r="7" spans="1:6" ht="13.5" customHeight="1">
      <c r="A7" s="13"/>
      <c r="B7" s="144" t="s">
        <v>247</v>
      </c>
      <c r="C7" s="145"/>
      <c r="D7" s="145"/>
      <c r="E7" s="158"/>
      <c r="F7" s="68" t="s">
        <v>9</v>
      </c>
    </row>
    <row r="8" spans="1:6" ht="14.1" customHeight="1">
      <c r="A8" s="12"/>
      <c r="B8" s="146" t="s">
        <v>249</v>
      </c>
      <c r="C8" s="147"/>
      <c r="D8" s="147"/>
      <c r="E8" s="159"/>
      <c r="F8" s="7" t="s">
        <v>13</v>
      </c>
    </row>
    <row r="9" spans="1:6" ht="16.5" customHeight="1">
      <c r="A9" s="105"/>
      <c r="B9" s="108" t="str">
        <f>'2-2. Саобраћајнице'!B31</f>
        <v xml:space="preserve">2/2. Пројекат саобраћајнице  </v>
      </c>
      <c r="C9" s="107"/>
      <c r="D9" s="107"/>
      <c r="E9" s="106"/>
      <c r="F9" s="74">
        <f>'2-2. Саобраћајнице'!F35</f>
        <v>9908397.9619999994</v>
      </c>
    </row>
    <row r="10" spans="1:6">
      <c r="A10" s="71"/>
      <c r="B10" s="108" t="str">
        <f>'3. Хидротехника'!B23</f>
        <v>3. Пројекат хидротехничких инсталација</v>
      </c>
      <c r="C10" s="107"/>
      <c r="D10" s="107"/>
      <c r="E10" s="106"/>
      <c r="F10" s="74">
        <f>'3. Хидротехника'!F27</f>
        <v>1488618</v>
      </c>
    </row>
    <row r="11" spans="1:6">
      <c r="A11" s="71"/>
      <c r="B11" s="108" t="str">
        <f>'4. Јавно осветљење'!B87</f>
        <v>4. Пројекат електроенергетских инсталација - јавно осветљење</v>
      </c>
      <c r="C11" s="107"/>
      <c r="D11" s="107"/>
      <c r="E11" s="106"/>
      <c r="F11" s="74">
        <f>'4. Јавно осветљење'!F91</f>
        <v>8710082</v>
      </c>
    </row>
    <row r="12" spans="1:6">
      <c r="A12" s="71"/>
      <c r="B12" s="108" t="str">
        <f>'8. Саобраћај'!B57</f>
        <v>8. Пројекат саобраћаја и саобраћајне сигнализације</v>
      </c>
      <c r="C12" s="107"/>
      <c r="D12" s="107"/>
      <c r="E12" s="106"/>
      <c r="F12" s="74">
        <f>'8. Саобраћај'!F61</f>
        <v>453919.75</v>
      </c>
    </row>
    <row r="13" spans="1:6">
      <c r="A13" s="70"/>
      <c r="B13" s="160" t="s">
        <v>9</v>
      </c>
      <c r="C13" s="161"/>
      <c r="D13" s="161"/>
      <c r="E13" s="162"/>
      <c r="F13" s="76">
        <f>SUM(F9:F12)</f>
        <v>20561017.711999997</v>
      </c>
    </row>
    <row r="15" spans="1:6">
      <c r="A15" s="42" t="s">
        <v>14</v>
      </c>
    </row>
    <row r="16" spans="1:6">
      <c r="A16" s="42" t="s">
        <v>15</v>
      </c>
      <c r="E16" s="64"/>
      <c r="F16" s="64"/>
    </row>
    <row r="17" spans="1:6">
      <c r="E17" s="64"/>
      <c r="F17" s="64"/>
    </row>
    <row r="18" spans="1:6">
      <c r="A18" s="42"/>
      <c r="B18" s="78"/>
      <c r="C18" s="42"/>
      <c r="E18" s="64"/>
      <c r="F18" s="78" t="s">
        <v>248</v>
      </c>
    </row>
    <row r="19" spans="1:6">
      <c r="A19" s="42"/>
      <c r="B19" s="42"/>
      <c r="E19" s="64"/>
      <c r="F19" s="78" t="s">
        <v>50</v>
      </c>
    </row>
    <row r="20" spans="1:6" ht="30" customHeight="1">
      <c r="A20" s="42"/>
      <c r="B20" s="64"/>
      <c r="E20" s="64"/>
      <c r="F20" s="64"/>
    </row>
    <row r="21" spans="1:6">
      <c r="A21" s="14" t="s">
        <v>110</v>
      </c>
      <c r="B21" s="42"/>
      <c r="E21" s="64"/>
      <c r="F21" s="78" t="s">
        <v>1</v>
      </c>
    </row>
  </sheetData>
  <mergeCells count="6">
    <mergeCell ref="B13:E13"/>
    <mergeCell ref="A1:F1"/>
    <mergeCell ref="A2:F2"/>
    <mergeCell ref="A3:F3"/>
    <mergeCell ref="B7:E7"/>
    <mergeCell ref="B8:E8"/>
  </mergeCells>
  <pageMargins left="0.51181102362204722" right="0.15748031496062992" top="1.0236220472440944" bottom="0.55118110236220474" header="0.31496062992125984" footer="0.31496062992125984"/>
  <pageSetup paperSize="9" orientation="portrait" r:id="rId1"/>
  <headerFooter>
    <oddHeader>&amp;L&amp;G&amp;R&amp;8PYRAMID ING DOO
Temerinska 154, Novi Sad
Tel: +381 64 401 5350
e-mail: office@pyramiding.rs</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2-2. Саобраћајнице</vt:lpstr>
      <vt:lpstr>3. Хидротехника</vt:lpstr>
      <vt:lpstr>4. Јавно осветљење</vt:lpstr>
      <vt:lpstr>8. Саобраћај</vt:lpstr>
      <vt:lpstr>РЕКАПИТУЛАЦИЈА</vt:lpstr>
      <vt:lpstr>'8. Саобраћај'!Print_Area</vt:lpstr>
      <vt:lpstr>РЕКАПИТУЛАЦИЈА!Print_Area</vt:lpstr>
      <vt:lpstr>'8. Саобраћај'!Print_Titles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dc:creator>
  <cp:lastModifiedBy>Nemanja Garunovic</cp:lastModifiedBy>
  <cp:lastPrinted>2024-05-29T10:55:56Z</cp:lastPrinted>
  <dcterms:created xsi:type="dcterms:W3CDTF">2015-04-21T06:25:24Z</dcterms:created>
  <dcterms:modified xsi:type="dcterms:W3CDTF">2024-05-29T10:56:10Z</dcterms:modified>
</cp:coreProperties>
</file>